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My Drive\EOTU (Gking2230)\Version 3 (working)\EOTU_Master_Set_Rev3.44 (Transport)\Region 4 Atomic Scale\"/>
    </mc:Choice>
  </mc:AlternateContent>
  <xr:revisionPtr revIDLastSave="0" documentId="13_ncr:1_{0317AF79-006C-4608-8E60-287141555F69}" xr6:coauthVersionLast="47" xr6:coauthVersionMax="47" xr10:uidLastSave="{00000000-0000-0000-0000-000000000000}"/>
  <bookViews>
    <workbookView xWindow="-120" yWindow="-120" windowWidth="24240" windowHeight="13020" tabRatio="520" xr2:uid="{00000000-000D-0000-FFFF-FFFF00000000}"/>
  </bookViews>
  <sheets>
    <sheet name="MixedDiatomics (2)" sheetId="5" r:id="rId1"/>
    <sheet name="Diatomics" sheetId="3" r:id="rId2"/>
    <sheet name="MixedDiatomics" sheetId="1" r:id="rId3"/>
    <sheet name="Diatomics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5" l="1"/>
  <c r="L15" i="5"/>
  <c r="E18" i="5"/>
  <c r="E20" i="5"/>
  <c r="E19" i="5"/>
  <c r="E16" i="5"/>
  <c r="E15" i="5"/>
  <c r="E6" i="5"/>
  <c r="H4" i="5"/>
  <c r="Q40" i="5"/>
  <c r="L40" i="5"/>
  <c r="Q38" i="5"/>
  <c r="L38" i="5"/>
  <c r="Q37" i="5"/>
  <c r="L37" i="5"/>
  <c r="Q35" i="5"/>
  <c r="L35" i="5"/>
  <c r="Q34" i="5"/>
  <c r="L34" i="5"/>
  <c r="Q33" i="5"/>
  <c r="L33" i="5"/>
  <c r="Q31" i="5"/>
  <c r="L31" i="5"/>
  <c r="Q30" i="5"/>
  <c r="L30" i="5"/>
  <c r="Q29" i="5"/>
  <c r="L29" i="5"/>
  <c r="Q28" i="5"/>
  <c r="L28" i="5"/>
  <c r="Q26" i="5"/>
  <c r="L26" i="5"/>
  <c r="Q25" i="5"/>
  <c r="L25" i="5"/>
  <c r="Q24" i="5"/>
  <c r="L24" i="5"/>
  <c r="Q23" i="5"/>
  <c r="L23" i="5"/>
  <c r="Q22" i="5"/>
  <c r="L22" i="5"/>
  <c r="Q20" i="5"/>
  <c r="L20" i="5"/>
  <c r="Q19" i="5"/>
  <c r="L19" i="5"/>
  <c r="Q18" i="5"/>
  <c r="L18" i="5"/>
  <c r="Q16" i="5"/>
  <c r="L16" i="5"/>
  <c r="Q15" i="5"/>
  <c r="Q14" i="5"/>
  <c r="E14" i="5"/>
  <c r="Q12" i="5"/>
  <c r="Q11" i="5"/>
  <c r="Q10" i="5"/>
  <c r="Q9" i="5"/>
  <c r="Q8" i="5"/>
  <c r="Q7" i="5"/>
  <c r="Q6" i="5"/>
  <c r="Q4" i="5"/>
  <c r="I3" i="5"/>
  <c r="O2" i="5"/>
  <c r="M2" i="5"/>
  <c r="K2" i="5"/>
  <c r="I2" i="5"/>
  <c r="G2" i="5"/>
  <c r="P14" i="1"/>
  <c r="P15" i="1"/>
  <c r="P16" i="1"/>
  <c r="P17" i="1"/>
  <c r="P18" i="1"/>
  <c r="P19" i="1"/>
  <c r="P20" i="1"/>
  <c r="P22" i="1"/>
  <c r="P23" i="1"/>
  <c r="P24" i="1"/>
  <c r="P25" i="1"/>
  <c r="P26" i="1"/>
  <c r="P28" i="1"/>
  <c r="P29" i="1"/>
  <c r="P30" i="1"/>
  <c r="P31" i="1"/>
  <c r="P33" i="1"/>
  <c r="P34" i="1"/>
  <c r="P35" i="1"/>
  <c r="P37" i="1"/>
  <c r="P38" i="1"/>
  <c r="P40" i="1"/>
  <c r="G7" i="1"/>
  <c r="P7" i="1" s="1"/>
  <c r="G8" i="1"/>
  <c r="P8" i="1" s="1"/>
  <c r="G9" i="1"/>
  <c r="P9" i="1" s="1"/>
  <c r="G10" i="1"/>
  <c r="P10" i="1" s="1"/>
  <c r="G11" i="1"/>
  <c r="P11" i="1" s="1"/>
  <c r="G12" i="1"/>
  <c r="P12" i="1" s="1"/>
  <c r="G14" i="1"/>
  <c r="G15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3" i="1"/>
  <c r="G34" i="1"/>
  <c r="G35" i="1"/>
  <c r="G37" i="1"/>
  <c r="G38" i="1"/>
  <c r="G40" i="1"/>
  <c r="G6" i="1"/>
  <c r="E4" i="1"/>
  <c r="G2" i="1"/>
  <c r="G4" i="1"/>
  <c r="Q4" i="1"/>
  <c r="E20" i="1"/>
  <c r="E19" i="1"/>
  <c r="E18" i="1"/>
  <c r="E16" i="1"/>
  <c r="E15" i="1"/>
  <c r="E14" i="1"/>
  <c r="Q40" i="1"/>
  <c r="L40" i="1"/>
  <c r="Q38" i="1"/>
  <c r="L38" i="1"/>
  <c r="Q37" i="1"/>
  <c r="L37" i="1"/>
  <c r="L33" i="1"/>
  <c r="Q33" i="1"/>
  <c r="Q35" i="1"/>
  <c r="L35" i="1"/>
  <c r="Q34" i="1"/>
  <c r="L34" i="1"/>
  <c r="L28" i="1"/>
  <c r="Q31" i="1"/>
  <c r="L31" i="1"/>
  <c r="Q30" i="1"/>
  <c r="L30" i="1"/>
  <c r="Q29" i="1"/>
  <c r="L29" i="1"/>
  <c r="Q28" i="1"/>
  <c r="L22" i="1"/>
  <c r="L25" i="1"/>
  <c r="Q25" i="1"/>
  <c r="L26" i="1"/>
  <c r="Q26" i="1"/>
  <c r="Q24" i="1"/>
  <c r="L24" i="1"/>
  <c r="Q23" i="1"/>
  <c r="L23" i="1"/>
  <c r="Q22" i="1"/>
  <c r="L18" i="1"/>
  <c r="L6" i="1"/>
  <c r="L20" i="1"/>
  <c r="Q20" i="1"/>
  <c r="L19" i="1"/>
  <c r="Q19" i="1"/>
  <c r="Q18" i="1"/>
  <c r="Q14" i="1"/>
  <c r="L16" i="1"/>
  <c r="L15" i="1"/>
  <c r="L7" i="1"/>
  <c r="L9" i="1"/>
  <c r="L10" i="1"/>
  <c r="L11" i="1"/>
  <c r="L12" i="1"/>
  <c r="Q16" i="1"/>
  <c r="Q15" i="1"/>
  <c r="Q11" i="1"/>
  <c r="Q12" i="1"/>
  <c r="Q10" i="1"/>
  <c r="Q9" i="1"/>
  <c r="Q8" i="1"/>
  <c r="Q7" i="1"/>
  <c r="I3" i="1"/>
  <c r="K2" i="1"/>
  <c r="H9" i="4"/>
  <c r="Y24" i="4"/>
  <c r="T24" i="4"/>
  <c r="Q24" i="4"/>
  <c r="R24" i="4" s="1"/>
  <c r="O24" i="4"/>
  <c r="K24" i="4"/>
  <c r="L24" i="4" s="1"/>
  <c r="I24" i="4"/>
  <c r="B24" i="4"/>
  <c r="Y23" i="4"/>
  <c r="T23" i="4"/>
  <c r="Q23" i="4"/>
  <c r="R23" i="4" s="1"/>
  <c r="O23" i="4"/>
  <c r="K23" i="4"/>
  <c r="L23" i="4" s="1"/>
  <c r="I23" i="4"/>
  <c r="B23" i="4"/>
  <c r="Y22" i="4"/>
  <c r="T22" i="4"/>
  <c r="Q22" i="4"/>
  <c r="R22" i="4" s="1"/>
  <c r="O22" i="4"/>
  <c r="K22" i="4"/>
  <c r="L22" i="4" s="1"/>
  <c r="I22" i="4"/>
  <c r="B22" i="4"/>
  <c r="Y21" i="4"/>
  <c r="T21" i="4"/>
  <c r="Q21" i="4"/>
  <c r="R21" i="4" s="1"/>
  <c r="O21" i="4"/>
  <c r="K21" i="4"/>
  <c r="L21" i="4" s="1"/>
  <c r="B21" i="4"/>
  <c r="Y20" i="4"/>
  <c r="T20" i="4"/>
  <c r="Q20" i="4"/>
  <c r="K20" i="4"/>
  <c r="B20" i="4"/>
  <c r="Y19" i="4"/>
  <c r="T19" i="4"/>
  <c r="Q19" i="4"/>
  <c r="K19" i="4"/>
  <c r="B19" i="4"/>
  <c r="Y18" i="4"/>
  <c r="T18" i="4"/>
  <c r="Q18" i="4"/>
  <c r="K18" i="4"/>
  <c r="B18" i="4"/>
  <c r="Y17" i="4"/>
  <c r="T17" i="4"/>
  <c r="Q17" i="4"/>
  <c r="K17" i="4"/>
  <c r="B17" i="4"/>
  <c r="Y16" i="4"/>
  <c r="T16" i="4"/>
  <c r="Q16" i="4"/>
  <c r="K16" i="4"/>
  <c r="B16" i="4"/>
  <c r="Y15" i="4"/>
  <c r="T15" i="4"/>
  <c r="N15" i="4"/>
  <c r="K15" i="4"/>
  <c r="B15" i="4"/>
  <c r="Y14" i="4"/>
  <c r="T14" i="4"/>
  <c r="N14" i="4"/>
  <c r="K14" i="4"/>
  <c r="B14" i="4"/>
  <c r="Y13" i="4"/>
  <c r="T13" i="4"/>
  <c r="N13" i="4"/>
  <c r="K13" i="4"/>
  <c r="B13" i="4"/>
  <c r="Y12" i="4"/>
  <c r="T12" i="4"/>
  <c r="N12" i="4"/>
  <c r="K12" i="4"/>
  <c r="B12" i="4"/>
  <c r="Y11" i="4"/>
  <c r="T11" i="4"/>
  <c r="N11" i="4"/>
  <c r="K11" i="4"/>
  <c r="B11" i="4"/>
  <c r="Y10" i="4"/>
  <c r="T10" i="4"/>
  <c r="N10" i="4"/>
  <c r="K10" i="4"/>
  <c r="B10" i="4"/>
  <c r="Y9" i="4"/>
  <c r="T9" i="4"/>
  <c r="K9" i="4"/>
  <c r="B9" i="4"/>
  <c r="Y7" i="4"/>
  <c r="T7" i="4"/>
  <c r="B7" i="4"/>
  <c r="Y6" i="4"/>
  <c r="T6" i="4"/>
  <c r="H6" i="4"/>
  <c r="B6" i="4"/>
  <c r="T5" i="4"/>
  <c r="H5" i="4"/>
  <c r="R3" i="4"/>
  <c r="R2" i="4"/>
  <c r="O2" i="4"/>
  <c r="L2" i="4"/>
  <c r="I2" i="4"/>
  <c r="H6" i="3"/>
  <c r="Q6" i="1"/>
  <c r="X23" i="3"/>
  <c r="S23" i="3"/>
  <c r="P23" i="3"/>
  <c r="J23" i="3"/>
  <c r="B23" i="3"/>
  <c r="X22" i="3"/>
  <c r="S22" i="3"/>
  <c r="P22" i="3"/>
  <c r="J22" i="3"/>
  <c r="B22" i="3"/>
  <c r="X21" i="3"/>
  <c r="S21" i="3"/>
  <c r="P21" i="3"/>
  <c r="J21" i="3"/>
  <c r="B21" i="3"/>
  <c r="X20" i="3"/>
  <c r="S20" i="3"/>
  <c r="P20" i="3"/>
  <c r="J20" i="3"/>
  <c r="B20" i="3"/>
  <c r="X19" i="3"/>
  <c r="S19" i="3"/>
  <c r="P19" i="3"/>
  <c r="J19" i="3"/>
  <c r="B19" i="3"/>
  <c r="X18" i="3"/>
  <c r="S18" i="3"/>
  <c r="P18" i="3"/>
  <c r="J18" i="3"/>
  <c r="B18" i="3"/>
  <c r="X17" i="3"/>
  <c r="S17" i="3"/>
  <c r="P17" i="3"/>
  <c r="J17" i="3"/>
  <c r="B17" i="3"/>
  <c r="X16" i="3"/>
  <c r="S16" i="3"/>
  <c r="P16" i="3"/>
  <c r="J16" i="3"/>
  <c r="B16" i="3"/>
  <c r="X15" i="3"/>
  <c r="S15" i="3"/>
  <c r="Q3" i="3" s="1"/>
  <c r="P15" i="3"/>
  <c r="J15" i="3"/>
  <c r="B15" i="3"/>
  <c r="X14" i="3"/>
  <c r="S14" i="3"/>
  <c r="M14" i="3"/>
  <c r="J14" i="3"/>
  <c r="B14" i="3"/>
  <c r="X13" i="3"/>
  <c r="S13" i="3"/>
  <c r="M13" i="3"/>
  <c r="J13" i="3"/>
  <c r="B13" i="3"/>
  <c r="X12" i="3"/>
  <c r="S12" i="3"/>
  <c r="M12" i="3"/>
  <c r="J12" i="3"/>
  <c r="B12" i="3"/>
  <c r="X11" i="3"/>
  <c r="S11" i="3"/>
  <c r="M11" i="3"/>
  <c r="J11" i="3"/>
  <c r="B11" i="3"/>
  <c r="X10" i="3"/>
  <c r="S10" i="3"/>
  <c r="M10" i="3"/>
  <c r="J10" i="3"/>
  <c r="B10" i="3"/>
  <c r="X9" i="3"/>
  <c r="S9" i="3"/>
  <c r="M9" i="3"/>
  <c r="J9" i="3"/>
  <c r="B9" i="3"/>
  <c r="X8" i="3"/>
  <c r="S8" i="3"/>
  <c r="M8" i="3"/>
  <c r="J8" i="3"/>
  <c r="B8" i="3"/>
  <c r="X7" i="3"/>
  <c r="S7" i="3"/>
  <c r="B7" i="3"/>
  <c r="X6" i="3"/>
  <c r="S6" i="3"/>
  <c r="B6" i="3"/>
  <c r="S5" i="3"/>
  <c r="H5" i="3"/>
  <c r="Q2" i="3"/>
  <c r="N2" i="3"/>
  <c r="K2" i="3"/>
  <c r="O2" i="1"/>
  <c r="M2" i="1"/>
  <c r="I2" i="1"/>
  <c r="E34" i="5" l="1"/>
  <c r="P34" i="5" s="1"/>
  <c r="R34" i="5" s="1"/>
  <c r="E4" i="5"/>
  <c r="E8" i="5"/>
  <c r="E29" i="5"/>
  <c r="P29" i="5" s="1"/>
  <c r="R29" i="5" s="1"/>
  <c r="E40" i="5"/>
  <c r="P40" i="5" s="1"/>
  <c r="R40" i="5" s="1"/>
  <c r="E33" i="5"/>
  <c r="P33" i="5" s="1"/>
  <c r="R33" i="5" s="1"/>
  <c r="E22" i="5"/>
  <c r="P22" i="5" s="1"/>
  <c r="R22" i="5" s="1"/>
  <c r="E23" i="5"/>
  <c r="P23" i="5" s="1"/>
  <c r="R23" i="5" s="1"/>
  <c r="E38" i="5"/>
  <c r="P38" i="5" s="1"/>
  <c r="R38" i="5" s="1"/>
  <c r="E24" i="5"/>
  <c r="P24" i="5" s="1"/>
  <c r="R24" i="5" s="1"/>
  <c r="E26" i="5"/>
  <c r="P26" i="5" s="1"/>
  <c r="R26" i="5" s="1"/>
  <c r="E31" i="5"/>
  <c r="P31" i="5" s="1"/>
  <c r="R31" i="5" s="1"/>
  <c r="E28" i="5"/>
  <c r="P28" i="5" s="1"/>
  <c r="R28" i="5" s="1"/>
  <c r="E12" i="5"/>
  <c r="E37" i="5"/>
  <c r="P37" i="5" s="1"/>
  <c r="R37" i="5" s="1"/>
  <c r="E25" i="5"/>
  <c r="P25" i="5" s="1"/>
  <c r="R25" i="5" s="1"/>
  <c r="E11" i="5"/>
  <c r="E30" i="5"/>
  <c r="P30" i="5" s="1"/>
  <c r="R30" i="5" s="1"/>
  <c r="E35" i="5"/>
  <c r="P35" i="5" s="1"/>
  <c r="R35" i="5" s="1"/>
  <c r="E7" i="5"/>
  <c r="E9" i="5"/>
  <c r="E10" i="5"/>
  <c r="O40" i="5"/>
  <c r="O11" i="5"/>
  <c r="O31" i="5"/>
  <c r="O9" i="5"/>
  <c r="O8" i="5"/>
  <c r="O38" i="5"/>
  <c r="O6" i="5"/>
  <c r="O4" i="5"/>
  <c r="O7" i="5"/>
  <c r="O29" i="5"/>
  <c r="O37" i="5"/>
  <c r="O10" i="5"/>
  <c r="O28" i="5"/>
  <c r="O26" i="5"/>
  <c r="O25" i="5"/>
  <c r="O35" i="5"/>
  <c r="O24" i="5"/>
  <c r="O23" i="5"/>
  <c r="O30" i="5"/>
  <c r="O15" i="5"/>
  <c r="O34" i="5"/>
  <c r="O22" i="5"/>
  <c r="O14" i="5"/>
  <c r="O20" i="5"/>
  <c r="O19" i="5"/>
  <c r="O33" i="5"/>
  <c r="O18" i="5"/>
  <c r="O16" i="5"/>
  <c r="O12" i="5"/>
  <c r="M40" i="5"/>
  <c r="K40" i="5"/>
  <c r="M23" i="5"/>
  <c r="K23" i="5"/>
  <c r="M38" i="5"/>
  <c r="K38" i="5"/>
  <c r="K4" i="5"/>
  <c r="K28" i="5"/>
  <c r="M37" i="5"/>
  <c r="K37" i="5"/>
  <c r="M22" i="5"/>
  <c r="K22" i="5"/>
  <c r="M35" i="5"/>
  <c r="K35" i="5"/>
  <c r="M30" i="5"/>
  <c r="M34" i="5"/>
  <c r="K34" i="5"/>
  <c r="M20" i="5"/>
  <c r="K20" i="5"/>
  <c r="M33" i="5"/>
  <c r="K33" i="5"/>
  <c r="M8" i="5"/>
  <c r="M19" i="5"/>
  <c r="M31" i="5"/>
  <c r="K31" i="5"/>
  <c r="K19" i="5"/>
  <c r="M18" i="5"/>
  <c r="K18" i="5"/>
  <c r="M15" i="5"/>
  <c r="K30" i="5"/>
  <c r="K15" i="5"/>
  <c r="M26" i="5"/>
  <c r="M16" i="5"/>
  <c r="K16" i="5"/>
  <c r="M11" i="5"/>
  <c r="K11" i="5"/>
  <c r="M14" i="5"/>
  <c r="K14" i="5"/>
  <c r="K10" i="5"/>
  <c r="K9" i="5"/>
  <c r="M12" i="5"/>
  <c r="K12" i="5"/>
  <c r="K26" i="5"/>
  <c r="M9" i="5"/>
  <c r="M10" i="5"/>
  <c r="M29" i="5"/>
  <c r="M25" i="5"/>
  <c r="K25" i="5"/>
  <c r="K8" i="5"/>
  <c r="M7" i="5"/>
  <c r="K29" i="5"/>
  <c r="K7" i="5"/>
  <c r="M24" i="5"/>
  <c r="K24" i="5"/>
  <c r="M6" i="5"/>
  <c r="K6" i="5"/>
  <c r="M4" i="5"/>
  <c r="M28" i="5"/>
  <c r="I40" i="5"/>
  <c r="I12" i="5"/>
  <c r="I38" i="5"/>
  <c r="I29" i="5"/>
  <c r="I37" i="5"/>
  <c r="I16" i="5"/>
  <c r="I34" i="5"/>
  <c r="I18" i="5"/>
  <c r="I33" i="5"/>
  <c r="I25" i="5"/>
  <c r="I31" i="5"/>
  <c r="I14" i="5"/>
  <c r="I35" i="5"/>
  <c r="I24" i="5"/>
  <c r="I23" i="5"/>
  <c r="I15" i="5"/>
  <c r="I20" i="5"/>
  <c r="I8" i="5"/>
  <c r="I11" i="5"/>
  <c r="I22" i="5"/>
  <c r="I6" i="5"/>
  <c r="I9" i="5"/>
  <c r="I19" i="5"/>
  <c r="I26" i="5"/>
  <c r="I7" i="5"/>
  <c r="I10" i="5"/>
  <c r="I28" i="5"/>
  <c r="I30" i="5"/>
  <c r="I4" i="5"/>
  <c r="G9" i="5"/>
  <c r="G40" i="5"/>
  <c r="G23" i="5"/>
  <c r="G38" i="5"/>
  <c r="G37" i="5"/>
  <c r="G33" i="5"/>
  <c r="G31" i="5"/>
  <c r="G11" i="5"/>
  <c r="G35" i="5"/>
  <c r="G28" i="5"/>
  <c r="G10" i="5"/>
  <c r="G22" i="5"/>
  <c r="G34" i="5"/>
  <c r="G17" i="5"/>
  <c r="P17" i="5" s="1"/>
  <c r="G15" i="5"/>
  <c r="G14" i="5"/>
  <c r="G19" i="5"/>
  <c r="G8" i="5"/>
  <c r="G30" i="5"/>
  <c r="G7" i="5"/>
  <c r="G12" i="5"/>
  <c r="G25" i="5"/>
  <c r="G26" i="5"/>
  <c r="G24" i="5"/>
  <c r="G18" i="5"/>
  <c r="G6" i="5"/>
  <c r="G4" i="5"/>
  <c r="G29" i="5"/>
  <c r="G16" i="5"/>
  <c r="G20" i="5"/>
  <c r="M40" i="1"/>
  <c r="M38" i="1"/>
  <c r="M37" i="1"/>
  <c r="E22" i="1"/>
  <c r="E23" i="1"/>
  <c r="E24" i="1"/>
  <c r="E25" i="1"/>
  <c r="E26" i="1"/>
  <c r="E28" i="1"/>
  <c r="E29" i="1"/>
  <c r="E30" i="1"/>
  <c r="E31" i="1"/>
  <c r="E33" i="1"/>
  <c r="E34" i="1"/>
  <c r="E35" i="1"/>
  <c r="E37" i="1"/>
  <c r="E38" i="1"/>
  <c r="E40" i="1"/>
  <c r="O33" i="1"/>
  <c r="O4" i="1"/>
  <c r="O40" i="1"/>
  <c r="O38" i="1"/>
  <c r="O37" i="1"/>
  <c r="M4" i="1"/>
  <c r="K4" i="1"/>
  <c r="K40" i="1"/>
  <c r="K38" i="1"/>
  <c r="K37" i="1"/>
  <c r="I33" i="1"/>
  <c r="I4" i="1"/>
  <c r="I40" i="1"/>
  <c r="I38" i="1"/>
  <c r="I37" i="1"/>
  <c r="K33" i="1"/>
  <c r="M33" i="1"/>
  <c r="M35" i="1"/>
  <c r="M28" i="1"/>
  <c r="M30" i="1"/>
  <c r="M29" i="1"/>
  <c r="M22" i="1"/>
  <c r="M19" i="1"/>
  <c r="M14" i="1"/>
  <c r="M11" i="1"/>
  <c r="M26" i="1"/>
  <c r="M24" i="1"/>
  <c r="M23" i="1"/>
  <c r="M18" i="1"/>
  <c r="M20" i="1"/>
  <c r="M7" i="1"/>
  <c r="M12" i="1"/>
  <c r="O35" i="1"/>
  <c r="O34" i="1"/>
  <c r="O16" i="1"/>
  <c r="O29" i="1"/>
  <c r="O15" i="1"/>
  <c r="O28" i="1"/>
  <c r="O11" i="1"/>
  <c r="O20" i="1"/>
  <c r="O26" i="1"/>
  <c r="O8" i="1"/>
  <c r="O24" i="1"/>
  <c r="O23" i="1"/>
  <c r="O22" i="1"/>
  <c r="O14" i="1"/>
  <c r="K12" i="1"/>
  <c r="K24" i="1"/>
  <c r="K29" i="1"/>
  <c r="K15" i="1"/>
  <c r="K23" i="1"/>
  <c r="K30" i="1"/>
  <c r="K34" i="1"/>
  <c r="K25" i="1"/>
  <c r="K22" i="1"/>
  <c r="M8" i="1"/>
  <c r="M34" i="1"/>
  <c r="K19" i="1"/>
  <c r="K35" i="1"/>
  <c r="K14" i="1"/>
  <c r="K28" i="1"/>
  <c r="K11" i="1"/>
  <c r="I28" i="1"/>
  <c r="I20" i="1"/>
  <c r="I12" i="1"/>
  <c r="I22" i="1"/>
  <c r="I11" i="1"/>
  <c r="I19" i="1"/>
  <c r="I23" i="1"/>
  <c r="I24" i="1"/>
  <c r="I35" i="1"/>
  <c r="I34" i="1"/>
  <c r="I29" i="1"/>
  <c r="I15" i="1"/>
  <c r="I25" i="1"/>
  <c r="I7" i="1"/>
  <c r="M31" i="1"/>
  <c r="O31" i="1"/>
  <c r="O30" i="1"/>
  <c r="O25" i="1"/>
  <c r="O19" i="1"/>
  <c r="O18" i="1"/>
  <c r="O7" i="1"/>
  <c r="K20" i="1"/>
  <c r="K31" i="1"/>
  <c r="M25" i="1"/>
  <c r="K26" i="1"/>
  <c r="K18" i="1"/>
  <c r="K7" i="1"/>
  <c r="K6" i="1"/>
  <c r="I14" i="1"/>
  <c r="I31" i="1"/>
  <c r="I30" i="1"/>
  <c r="I26" i="1"/>
  <c r="I18" i="1"/>
  <c r="R20" i="1"/>
  <c r="R18" i="1"/>
  <c r="E12" i="1"/>
  <c r="M16" i="1"/>
  <c r="M15" i="1"/>
  <c r="E10" i="1"/>
  <c r="E11" i="1"/>
  <c r="R11" i="1" s="1"/>
  <c r="O6" i="1"/>
  <c r="O12" i="1"/>
  <c r="R12" i="1" s="1"/>
  <c r="O10" i="1"/>
  <c r="O9" i="1"/>
  <c r="K16" i="1"/>
  <c r="K10" i="1"/>
  <c r="M10" i="1"/>
  <c r="K8" i="1"/>
  <c r="I9" i="1"/>
  <c r="I16" i="1"/>
  <c r="I10" i="1"/>
  <c r="I8" i="1"/>
  <c r="K9" i="1"/>
  <c r="M9" i="1"/>
  <c r="E6" i="1"/>
  <c r="E8" i="1"/>
  <c r="E9" i="1"/>
  <c r="E7" i="1"/>
  <c r="R7" i="1" s="1"/>
  <c r="I6" i="1"/>
  <c r="P6" i="1" s="1"/>
  <c r="M6" i="1"/>
  <c r="R20" i="4"/>
  <c r="R13" i="4"/>
  <c r="R12" i="4"/>
  <c r="R7" i="4"/>
  <c r="R19" i="4"/>
  <c r="R16" i="4"/>
  <c r="R17" i="4"/>
  <c r="R18" i="4"/>
  <c r="R9" i="4"/>
  <c r="R15" i="4"/>
  <c r="R11" i="4"/>
  <c r="R10" i="4"/>
  <c r="R14" i="4"/>
  <c r="R5" i="4"/>
  <c r="R6" i="4"/>
  <c r="O18" i="4"/>
  <c r="O14" i="4"/>
  <c r="O9" i="4"/>
  <c r="O17" i="4"/>
  <c r="O13" i="4"/>
  <c r="O16" i="4"/>
  <c r="O12" i="4"/>
  <c r="O7" i="4"/>
  <c r="O20" i="4"/>
  <c r="O6" i="4"/>
  <c r="O5" i="4"/>
  <c r="O15" i="4"/>
  <c r="O19" i="4"/>
  <c r="O11" i="4"/>
  <c r="O10" i="4"/>
  <c r="L19" i="4"/>
  <c r="L5" i="4"/>
  <c r="L18" i="4"/>
  <c r="L17" i="4"/>
  <c r="L16" i="4"/>
  <c r="L7" i="4"/>
  <c r="L15" i="4"/>
  <c r="L14" i="4"/>
  <c r="L13" i="4"/>
  <c r="L12" i="4"/>
  <c r="L11" i="4"/>
  <c r="L10" i="4"/>
  <c r="L9" i="4"/>
  <c r="L20" i="4"/>
  <c r="L6" i="4"/>
  <c r="I13" i="4"/>
  <c r="I10" i="4"/>
  <c r="I17" i="4"/>
  <c r="I7" i="4"/>
  <c r="I18" i="4"/>
  <c r="I14" i="4"/>
  <c r="I9" i="4"/>
  <c r="I19" i="4"/>
  <c r="I6" i="4"/>
  <c r="S6" i="4" s="1"/>
  <c r="I20" i="4"/>
  <c r="I5" i="4"/>
  <c r="S5" i="4" s="1"/>
  <c r="U5" i="4" s="1"/>
  <c r="I21" i="4"/>
  <c r="I12" i="4"/>
  <c r="I11" i="4"/>
  <c r="I15" i="4"/>
  <c r="I16" i="4"/>
  <c r="Q23" i="3"/>
  <c r="Q13" i="3"/>
  <c r="Q12" i="3"/>
  <c r="Q22" i="3"/>
  <c r="Q11" i="3"/>
  <c r="Q16" i="3"/>
  <c r="Q21" i="3"/>
  <c r="Q10" i="3"/>
  <c r="Q7" i="3"/>
  <c r="Q20" i="3"/>
  <c r="Q9" i="3"/>
  <c r="Q14" i="3"/>
  <c r="Q19" i="3"/>
  <c r="Q8" i="3"/>
  <c r="Q15" i="3"/>
  <c r="Q18" i="3"/>
  <c r="Q6" i="3"/>
  <c r="Q17" i="3"/>
  <c r="Q5" i="3"/>
  <c r="N23" i="3"/>
  <c r="N14" i="3"/>
  <c r="N22" i="3"/>
  <c r="N21" i="3"/>
  <c r="N16" i="3"/>
  <c r="N20" i="3"/>
  <c r="N19" i="3"/>
  <c r="N18" i="3"/>
  <c r="N17" i="3"/>
  <c r="N5" i="3"/>
  <c r="N13" i="3"/>
  <c r="N11" i="3"/>
  <c r="N9" i="3"/>
  <c r="N12" i="3"/>
  <c r="N8" i="3"/>
  <c r="N7" i="3"/>
  <c r="N15" i="3"/>
  <c r="N10" i="3"/>
  <c r="N6" i="3"/>
  <c r="K16" i="3"/>
  <c r="K15" i="3"/>
  <c r="K14" i="3"/>
  <c r="K23" i="3"/>
  <c r="K22" i="3"/>
  <c r="K21" i="3"/>
  <c r="K13" i="3"/>
  <c r="K9" i="3"/>
  <c r="K20" i="3"/>
  <c r="K19" i="3"/>
  <c r="K8" i="3"/>
  <c r="K10" i="3"/>
  <c r="K12" i="3"/>
  <c r="K7" i="3"/>
  <c r="K18" i="3"/>
  <c r="K17" i="3"/>
  <c r="K11" i="3"/>
  <c r="K6" i="3"/>
  <c r="K5" i="3"/>
  <c r="R5" i="3" s="1"/>
  <c r="P4" i="5" l="1"/>
  <c r="R4" i="5" s="1"/>
  <c r="P12" i="5"/>
  <c r="R12" i="5" s="1"/>
  <c r="P11" i="5"/>
  <c r="R11" i="5" s="1"/>
  <c r="P8" i="5"/>
  <c r="R8" i="5" s="1"/>
  <c r="P7" i="5"/>
  <c r="R7" i="5" s="1"/>
  <c r="P6" i="5"/>
  <c r="R6" i="5" s="1"/>
  <c r="P9" i="5"/>
  <c r="R9" i="5" s="1"/>
  <c r="P10" i="5"/>
  <c r="R10" i="5" s="1"/>
  <c r="P16" i="5"/>
  <c r="R16" i="5" s="1"/>
  <c r="P18" i="5"/>
  <c r="R18" i="5" s="1"/>
  <c r="P14" i="5"/>
  <c r="R14" i="5" s="1"/>
  <c r="P15" i="5"/>
  <c r="R15" i="5" s="1"/>
  <c r="P20" i="5"/>
  <c r="R20" i="5" s="1"/>
  <c r="P19" i="5"/>
  <c r="R19" i="5" s="1"/>
  <c r="P4" i="1"/>
  <c r="R4" i="1"/>
  <c r="R22" i="1"/>
  <c r="R23" i="1"/>
  <c r="R24" i="1"/>
  <c r="R25" i="1"/>
  <c r="R28" i="1"/>
  <c r="R29" i="1"/>
  <c r="R40" i="1"/>
  <c r="R33" i="1"/>
  <c r="R30" i="1"/>
  <c r="R38" i="1"/>
  <c r="R37" i="1"/>
  <c r="R19" i="1"/>
  <c r="R14" i="1"/>
  <c r="R26" i="1"/>
  <c r="R35" i="1"/>
  <c r="R34" i="1"/>
  <c r="R31" i="1"/>
  <c r="R15" i="1"/>
  <c r="R10" i="1"/>
  <c r="R8" i="1"/>
  <c r="R9" i="1"/>
  <c r="R16" i="1"/>
  <c r="R6" i="1"/>
  <c r="R6" i="3"/>
  <c r="H7" i="4"/>
  <c r="S7" i="4" s="1"/>
  <c r="U6" i="4"/>
  <c r="T5" i="3"/>
  <c r="U7" i="4" l="1"/>
  <c r="H7" i="3"/>
  <c r="R7" i="3" s="1"/>
  <c r="T6" i="3"/>
  <c r="S9" i="4" l="1"/>
  <c r="U9" i="4" s="1"/>
  <c r="H10" i="4"/>
  <c r="H8" i="3"/>
  <c r="R8" i="3" s="1"/>
  <c r="T7" i="3"/>
  <c r="S10" i="4" l="1"/>
  <c r="U10" i="4" s="1"/>
  <c r="H11" i="4"/>
  <c r="T8" i="3"/>
  <c r="H9" i="3"/>
  <c r="R9" i="3" l="1"/>
  <c r="T9" i="3" s="1"/>
  <c r="H10" i="3"/>
  <c r="S11" i="4"/>
  <c r="U11" i="4" s="1"/>
  <c r="H12" i="4"/>
  <c r="R10" i="3" l="1"/>
  <c r="T10" i="3" s="1"/>
  <c r="H11" i="3"/>
  <c r="R11" i="3" s="1"/>
  <c r="S12" i="4"/>
  <c r="U12" i="4" s="1"/>
  <c r="H13" i="4"/>
  <c r="T11" i="3"/>
  <c r="H12" i="3"/>
  <c r="R12" i="3" s="1"/>
  <c r="S13" i="4" l="1"/>
  <c r="U13" i="4" s="1"/>
  <c r="H14" i="4"/>
  <c r="T12" i="3"/>
  <c r="H13" i="3"/>
  <c r="R13" i="3" s="1"/>
  <c r="S14" i="4" l="1"/>
  <c r="U14" i="4" s="1"/>
  <c r="H15" i="4"/>
  <c r="T13" i="3"/>
  <c r="H14" i="3"/>
  <c r="R14" i="3" s="1"/>
  <c r="S15" i="4" l="1"/>
  <c r="U15" i="4" s="1"/>
  <c r="H16" i="4"/>
  <c r="T14" i="3"/>
  <c r="H15" i="3"/>
  <c r="R15" i="3" s="1"/>
  <c r="S16" i="4" l="1"/>
  <c r="U16" i="4" s="1"/>
  <c r="H17" i="4"/>
  <c r="T15" i="3"/>
  <c r="H16" i="3"/>
  <c r="R16" i="3" s="1"/>
  <c r="S17" i="4" l="1"/>
  <c r="U17" i="4" s="1"/>
  <c r="H18" i="4"/>
  <c r="T16" i="3"/>
  <c r="H17" i="3"/>
  <c r="R17" i="3" s="1"/>
  <c r="S18" i="4" l="1"/>
  <c r="U18" i="4" s="1"/>
  <c r="H19" i="4"/>
  <c r="T17" i="3"/>
  <c r="H18" i="3"/>
  <c r="R18" i="3" s="1"/>
  <c r="S19" i="4" l="1"/>
  <c r="U19" i="4" s="1"/>
  <c r="H20" i="4"/>
  <c r="T18" i="3"/>
  <c r="H19" i="3"/>
  <c r="R19" i="3" s="1"/>
  <c r="S20" i="4" l="1"/>
  <c r="U20" i="4" s="1"/>
  <c r="H21" i="4"/>
  <c r="T19" i="3"/>
  <c r="H20" i="3"/>
  <c r="R20" i="3" s="1"/>
  <c r="S21" i="4" l="1"/>
  <c r="U21" i="4" s="1"/>
  <c r="H22" i="4"/>
  <c r="T20" i="3"/>
  <c r="H21" i="3"/>
  <c r="R21" i="3" s="1"/>
  <c r="S22" i="4" l="1"/>
  <c r="U22" i="4" s="1"/>
  <c r="H23" i="4"/>
  <c r="T21" i="3"/>
  <c r="H22" i="3"/>
  <c r="R22" i="3" s="1"/>
  <c r="S23" i="4" l="1"/>
  <c r="U23" i="4" s="1"/>
  <c r="H24" i="4"/>
  <c r="S24" i="4" s="1"/>
  <c r="U24" i="4" s="1"/>
  <c r="T22" i="3"/>
  <c r="H23" i="3"/>
  <c r="R23" i="3" s="1"/>
  <c r="T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tc={D3404EE1-D4B5-4AAD-AB8C-5175B9B43E26}</author>
    <author>tc={C4CCEA23-B8AF-4979-A894-0C0D1AAFA142}</author>
    <author>tc={0E42CC44-B9FF-475B-8555-371D3C7A89AE}</author>
    <author>tc={21F6F855-F1A6-4448-B5B9-B4B240A1E11A}</author>
    <author>tc={7C1E39E7-177D-4B6B-99FC-1BC8D2FFE5B3}</author>
    <author>tc={983FD651-0728-4A2E-B05A-23D28963AB19}</author>
    <author>tc={33D6F4E6-EB1C-4137-B889-5CF9612EA2B1}</author>
    <author>tc={DFC6ADCD-904E-4112-8F30-436E3B9B0C0C}</author>
    <author>tc={63873282-32B1-4C06-BBAC-DFC9757EC152}</author>
    <author>tc={6BF5214C-B793-4C4B-84D0-0AF0932C19AA}</author>
    <author>tc={E595702E-AA70-4400-9BFC-F018A45C603C}</author>
    <author>tc={769C6C00-7CBD-4F91-8453-D7694FF7EAA3}</author>
    <author>tc={776C90C5-7EC6-4E8D-B25B-74A42F3FD1BE}</author>
    <author>tc={EB4426A7-D76D-4E0B-ADC4-1EC57E28582D}</author>
    <author>tc={93BA40EE-308F-42A2-80FA-2C9FF439E945}</author>
  </authors>
  <commentList>
    <comment ref="D7" authorId="0" shapeId="0" xr:uid="{D3404EE1-D4B5-4AAD-AB8C-5175B9B43E26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8" authorId="1" shapeId="0" xr:uid="{C4CCEA23-B8AF-4979-A894-0C0D1AAFA1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though computational studies often suggest values ranging from 2.3 Å to 2.9 Å depending on the state and method used. </t>
      </text>
    </comment>
    <comment ref="D9" authorId="2" shapeId="0" xr:uid="{0E42CC44-B9FF-475B-8555-371D3C7A89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Molecular modeling estimates for boron diatomic species typically range between 1.58 Å and 1.65 </t>
      </text>
    </comment>
    <comment ref="D10" authorId="3" shapeId="0" xr:uid="{21F6F855-F1A6-4448-B5B9-B4B240A1E11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Diatomic Carbon (): ~1.242 Å
Carbon-Carbon Single Bond (C–C): 1.54 Å (e.g., diamond)
Carbon-Carbon Double Bond (C=C): 1.33 Å
Carbon-Carbon Triple Bond (C≡C): 1.20 Å  C&amp;EN +3
</t>
      </text>
    </comment>
    <comment ref="D11" authorId="4" shapeId="0" xr:uid="{7C1E39E7-177D-4B6B-99FC-1BC8D2FFE5B3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2" authorId="5" shapeId="0" xr:uid="{983FD651-0728-4A2E-B05A-23D28963AB19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3" authorId="6" shapeId="0" xr:uid="{33D6F4E6-EB1C-4137-B889-5CF9612EA2B1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4" authorId="7" shapeId="0" xr:uid="{DFC6ADCD-904E-4112-8F30-436E3B9B0C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Experimental Data: While often cited as monatomic in standard conditions, research into neon dimers (often produced in supersonic jets) has identified the internuclear distance at approximately 3.1 Å to 3.3 Å.
</t>
      </text>
    </comment>
    <comment ref="D15" authorId="8" shapeId="0" xr:uid="{63873282-32B1-4C06-BBAC-DFC9757EC152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6" authorId="9" shapeId="0" xr:uid="{6BF5214C-B793-4C4B-84D0-0AF0932C19A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NIST</t>
      </text>
    </comment>
    <comment ref="D17" authorId="10" shapeId="0" xr:uid="{E595702E-AA70-4400-9BFC-F018A45C603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generally ranging between 2.45 Å and 2.75 Å.  </t>
      </text>
    </comment>
    <comment ref="D18" authorId="11" shapeId="0" xr:uid="{769C6C00-7CBD-4F91-8453-D7694FF7EAA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Diatomic Silicon (): ~2.246 Å.
Silicon-Silicon Single Bond (e.g., in disilane): Typically around 2.35 Å.
</t>
      </text>
    </comment>
    <comment ref="D19" authorId="12" shapeId="0" xr:uid="{776C90C5-7EC6-4E8D-B25B-74A42F3FD1BE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NIST</t>
      </text>
    </comment>
    <comment ref="D20" authorId="13" shapeId="0" xr:uid="{EB4426A7-D76D-4E0B-ADC4-1EC57E28582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Bond Type: The relatively short bond length of 188.9 pm indicates a double bond character, which is much shorter than the single bonds found in cyclic sulfur (), where the bond length is approximately 206 pm.
</t>
      </text>
    </comment>
    <comment ref="D21" authorId="14" shapeId="0" xr:uid="{93BA40EE-308F-42A2-80FA-2C9FF439E945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tc={BA3B3A38-D7C0-4BEF-897D-E247FAFBE8B0}</author>
    <author>tc={0303CE38-355C-4315-ACB5-06F4ED7945F1}</author>
    <author>tc={08C7DC91-DAC3-4AC5-B113-27D92B60895A}</author>
    <author>tc={0F83741E-3D91-457C-9DF8-174A2E8DC5A6}</author>
    <author>tc={181F6FE2-FEBB-411E-8E60-8C9190FC7F2E}</author>
    <author>tc={EB645EBF-4888-4E61-8455-339A55A863FB}</author>
    <author>tc={18D320FE-DA9E-4721-9A83-F56A51C147B6}</author>
    <author>tc={25B7DDEA-375C-43C3-A5F8-590B4582DE34}</author>
    <author>tc={BE47AEDC-2873-4E37-AF67-D6BFABF148AC}</author>
    <author>tc={D0CE4C59-7CBA-47F3-9CA5-723D2824A2A0}</author>
    <author>tc={E94B43B5-2F44-42E5-8419-42A92FCDCBBC}</author>
    <author>tc={D7A6C481-DD2C-4BAE-B4C0-3319C0A2F33B}</author>
    <author>tc={0FA12CD8-0383-4324-BF1F-64E7B886BAFE}</author>
    <author>tc={9B98E884-5FBF-484E-A0B4-C25BF1F290EE}</author>
    <author>tc={15DDB077-C36E-42F8-98D0-11BBA877EA7D}</author>
  </authors>
  <commentList>
    <comment ref="D7" authorId="0" shapeId="0" xr:uid="{BA3B3A38-D7C0-4BEF-897D-E247FAFBE8B0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9" authorId="1" shapeId="0" xr:uid="{0303CE38-355C-4315-ACB5-06F4ED7945F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though computational studies often suggest values ranging from 2.3 Å to 2.9 Å depending on the state and method used. </t>
      </text>
    </comment>
    <comment ref="D10" authorId="2" shapeId="0" xr:uid="{08C7DC91-DAC3-4AC5-B113-27D92B6089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Molecular modeling estimates for boron diatomic species typically range between 1.58 Å and 1.65 </t>
      </text>
    </comment>
    <comment ref="D11" authorId="3" shapeId="0" xr:uid="{0F83741E-3D91-457C-9DF8-174A2E8DC5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Diatomic Carbon (): ~1.242 Å
Carbon-Carbon Single Bond (C–C): 1.54 Å (e.g., diamond)
Carbon-Carbon Double Bond (C=C): 1.33 Å
Carbon-Carbon Triple Bond (C≡C): 1.20 Å  C&amp;EN +3
</t>
      </text>
    </comment>
    <comment ref="D12" authorId="4" shapeId="0" xr:uid="{181F6FE2-FEBB-411E-8E60-8C9190FC7F2E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3" authorId="5" shapeId="0" xr:uid="{EB645EBF-4888-4E61-8455-339A55A863FB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4" authorId="6" shapeId="0" xr:uid="{18D320FE-DA9E-4721-9A83-F56A51C147B6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5" authorId="7" shapeId="0" xr:uid="{25B7DDEA-375C-43C3-A5F8-590B4582DE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Experimental Data: While often cited as monatomic in standard conditions, research into neon dimers (often produced in supersonic jets) has identified the internuclear distance at approximately 3.1 Å to 3.3 Å.
</t>
      </text>
    </comment>
    <comment ref="D16" authorId="8" shapeId="0" xr:uid="{BE47AEDC-2873-4E37-AF67-D6BFABF148AC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  <comment ref="D17" authorId="9" shapeId="0" xr:uid="{D0CE4C59-7CBA-47F3-9CA5-723D2824A2A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NIST</t>
      </text>
    </comment>
    <comment ref="D18" authorId="10" shapeId="0" xr:uid="{E94B43B5-2F44-42E5-8419-42A92FCDCB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generally ranging between 2.45 Å and 2.75 Å.  </t>
      </text>
    </comment>
    <comment ref="D19" authorId="11" shapeId="0" xr:uid="{D7A6C481-DD2C-4BAE-B4C0-3319C0A2F33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Diatomic Silicon (): ~2.246 Å.
Silicon-Silicon Single Bond (e.g., in disilane): Typically around 2.35 Å.
</t>
      </text>
    </comment>
    <comment ref="D20" authorId="12" shapeId="0" xr:uid="{0FA12CD8-0383-4324-BF1F-64E7B886BAFE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NIST</t>
      </text>
    </comment>
    <comment ref="D21" authorId="13" shapeId="0" xr:uid="{9B98E884-5FBF-484E-A0B4-C25BF1F290E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Bond Type: The relatively short bond length of 188.9 pm indicates a double bond character, which is much shorter than the single bonds found in cyclic sulfur (), where the bond length is approximately 206 pm.
</t>
      </text>
    </comment>
    <comment ref="D22" authorId="14" shapeId="0" xr:uid="{15DDB077-C36E-42F8-98D0-11BBA877EA7D}">
      <text>
        <t>[Threaded comment]
Your version of Excel allows you to read this threaded comment; however, any edits to it will get removed if the file is opened in a newer version of Excel. Learn more: https://go.microsoft.com/fwlink/?linkid=870924
Comment:
    NIST</t>
      </text>
    </comment>
  </commentList>
</comments>
</file>

<file path=xl/sharedStrings.xml><?xml version="1.0" encoding="utf-8"?>
<sst xmlns="http://schemas.openxmlformats.org/spreadsheetml/2006/main" count="257" uniqueCount="94">
  <si>
    <t>Electrons</t>
  </si>
  <si>
    <t>Neutron</t>
  </si>
  <si>
    <t>Symbol</t>
  </si>
  <si>
    <t>He</t>
  </si>
  <si>
    <t>H/Protium</t>
  </si>
  <si>
    <t>H</t>
  </si>
  <si>
    <t>A
Nucleon</t>
  </si>
  <si>
    <t>Z
Atomic number</t>
  </si>
  <si>
    <t>Li</t>
  </si>
  <si>
    <t>Be</t>
  </si>
  <si>
    <t>B</t>
  </si>
  <si>
    <t>Lithium</t>
  </si>
  <si>
    <t>Beryllium</t>
  </si>
  <si>
    <t>Boron</t>
  </si>
  <si>
    <t>C</t>
  </si>
  <si>
    <t>Carbon</t>
  </si>
  <si>
    <t>N</t>
  </si>
  <si>
    <t>Nitrogen</t>
  </si>
  <si>
    <t>O</t>
  </si>
  <si>
    <t>Oxygen</t>
  </si>
  <si>
    <t>F</t>
  </si>
  <si>
    <t>Fluoride</t>
  </si>
  <si>
    <t>Ne</t>
  </si>
  <si>
    <t>percent Error</t>
  </si>
  <si>
    <t>Proton</t>
  </si>
  <si>
    <t>Electrons in Shell 2</t>
  </si>
  <si>
    <t>diatomic Bonding length Calculated</t>
  </si>
  <si>
    <t>diatomic Bonding length Measured</t>
  </si>
  <si>
    <t>diatomic Bonding length
Å</t>
  </si>
  <si>
    <t>Proton to electron Contribution</t>
  </si>
  <si>
    <t>Sodium</t>
  </si>
  <si>
    <t>Aluminum</t>
  </si>
  <si>
    <t>Silicon</t>
  </si>
  <si>
    <t>Phosphorous</t>
  </si>
  <si>
    <t>Sulfur</t>
  </si>
  <si>
    <t>Chlorine</t>
  </si>
  <si>
    <t>Argon</t>
  </si>
  <si>
    <t>Na</t>
  </si>
  <si>
    <t>Mg</t>
  </si>
  <si>
    <t>Al</t>
  </si>
  <si>
    <t>Si</t>
  </si>
  <si>
    <t>P</t>
  </si>
  <si>
    <t>S</t>
  </si>
  <si>
    <t>Cl</t>
  </si>
  <si>
    <t>Ar</t>
  </si>
  <si>
    <t>Electrons in Shell 1</t>
  </si>
  <si>
    <t>Electrons in Shell 3</t>
  </si>
  <si>
    <t>Electron to Electron ContributionS3</t>
  </si>
  <si>
    <t>Electron to Electron Contribution S2</t>
  </si>
  <si>
    <t>wavelength</t>
  </si>
  <si>
    <t>Radius</t>
  </si>
  <si>
    <t>---</t>
  </si>
  <si>
    <t>Anchor</t>
  </si>
  <si>
    <t>Anchored Contribution</t>
  </si>
  <si>
    <t>*Magnesium</t>
  </si>
  <si>
    <t>*Neon</t>
  </si>
  <si>
    <t>*Helium</t>
  </si>
  <si>
    <t>Element
*van der Waals</t>
  </si>
  <si>
    <t>Potasium</t>
  </si>
  <si>
    <t>K</t>
  </si>
  <si>
    <t>Proton to Proton</t>
  </si>
  <si>
    <t>H-Li</t>
  </si>
  <si>
    <t>Electron to Electron Contribution S1</t>
  </si>
  <si>
    <t>H-Be</t>
  </si>
  <si>
    <t>H-B</t>
  </si>
  <si>
    <t>H-C</t>
  </si>
  <si>
    <t>Z
1st Element</t>
  </si>
  <si>
    <t>Z
2nd Element</t>
  </si>
  <si>
    <t>H-N</t>
  </si>
  <si>
    <t>H-O</t>
  </si>
  <si>
    <t>H-F</t>
  </si>
  <si>
    <t>Li-O</t>
  </si>
  <si>
    <t>Li-F</t>
  </si>
  <si>
    <t>Li-Li</t>
  </si>
  <si>
    <t>Be-Be</t>
  </si>
  <si>
    <t>Be-O</t>
  </si>
  <si>
    <t>Be-F</t>
  </si>
  <si>
    <t>B-B</t>
  </si>
  <si>
    <t>B-C</t>
  </si>
  <si>
    <t>B-N</t>
  </si>
  <si>
    <t>B-O</t>
  </si>
  <si>
    <t>B-F</t>
  </si>
  <si>
    <t>C-C</t>
  </si>
  <si>
    <t>C-N</t>
  </si>
  <si>
    <t>C-O</t>
  </si>
  <si>
    <t>C-F</t>
  </si>
  <si>
    <t>N-N</t>
  </si>
  <si>
    <t>N-O</t>
  </si>
  <si>
    <t>N-F</t>
  </si>
  <si>
    <t>O-O</t>
  </si>
  <si>
    <t>O-F</t>
  </si>
  <si>
    <t>F-F</t>
  </si>
  <si>
    <t>H-H</t>
  </si>
  <si>
    <t>Proton to Proton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</si>
</sst>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3" fontId="0" fillId="0" borderId="0" xfId="0" applyNumberFormat="1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ENN KING" id="{CD8EB8AD-4D9D-45C7-8DE1-DF8832D68655}" userId="S::Gking@data-command.com::8f0c616d-e18e-4c11-99dc-49ecea129b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6-04-11T21:48:42.87" personId="{CD8EB8AD-4D9D-45C7-8DE1-DF8832D68655}" id="{D3404EE1-D4B5-4AAD-AB8C-5175B9B43E26}">
    <text>NIST</text>
  </threadedComment>
  <threadedComment ref="D8" dT="2026-04-11T21:38:30.17" personId="{CD8EB8AD-4D9D-45C7-8DE1-DF8832D68655}" id="{C4CCEA23-B8AF-4979-A894-0C0D1AAFA142}">
    <text xml:space="preserve">though computational studies often suggest values ranging from 2.3 Å to 2.9 Å depending on the state and method used. </text>
  </threadedComment>
  <threadedComment ref="D9" dT="2026-04-11T21:39:26.58" personId="{CD8EB8AD-4D9D-45C7-8DE1-DF8832D68655}" id="{0E42CC44-B9FF-475B-8555-371D3C7A89AE}">
    <text xml:space="preserve">Molecular modeling estimates for boron diatomic species typically range between 1.58 Å and 1.65 </text>
  </threadedComment>
  <threadedComment ref="D10" dT="2026-04-11T21:40:03.36" personId="{CD8EB8AD-4D9D-45C7-8DE1-DF8832D68655}" id="{21F6F855-F1A6-4448-B5B9-B4B240A1E11A}">
    <text xml:space="preserve">Diatomic Carbon (): ~1.242 Å
Carbon-Carbon Single Bond (C–C): 1.54 Å (e.g., diamond)
Carbon-Carbon Double Bond (C=C): 1.33 Å
Carbon-Carbon Triple Bond (C≡C): 1.20 Å  C&amp;EN +3
</text>
  </threadedComment>
  <threadedComment ref="D11" dT="2026-04-11T21:40:56.31" personId="{CD8EB8AD-4D9D-45C7-8DE1-DF8832D68655}" id="{7C1E39E7-177D-4B6B-99FC-1BC8D2FFE5B3}">
    <text>NIST</text>
  </threadedComment>
  <threadedComment ref="D12" dT="2026-04-11T21:41:28.92" personId="{CD8EB8AD-4D9D-45C7-8DE1-DF8832D68655}" id="{983FD651-0728-4A2E-B05A-23D28963AB19}">
    <text>NIST</text>
  </threadedComment>
  <threadedComment ref="D13" dT="2026-04-11T21:42:06.12" personId="{CD8EB8AD-4D9D-45C7-8DE1-DF8832D68655}" id="{33D6F4E6-EB1C-4137-B889-5CF9612EA2B1}">
    <text>NIST</text>
  </threadedComment>
  <threadedComment ref="D14" dT="2026-04-11T21:42:39.87" personId="{CD8EB8AD-4D9D-45C7-8DE1-DF8832D68655}" id="{DFC6ADCD-904E-4112-8F30-436E3B9B0C0C}">
    <text xml:space="preserve">Experimental Data: While often cited as monatomic in standard conditions, research into neon dimers (often produced in supersonic jets) has identified the internuclear distance at approximately 3.1 Å to 3.3 Å.
</text>
  </threadedComment>
  <threadedComment ref="D15" dT="2026-04-11T21:35:34.67" personId="{CD8EB8AD-4D9D-45C7-8DE1-DF8832D68655}" id="{63873282-32B1-4C06-BBAC-DFC9757EC152}">
    <text>NIST</text>
  </threadedComment>
  <threadedComment ref="D16" dT="2026-04-11T21:28:48.03" personId="{CD8EB8AD-4D9D-45C7-8DE1-DF8832D68655}" id="{6BF5214C-B793-4C4B-84D0-0AF0932C19AA}">
    <text>Based on NIST</text>
  </threadedComment>
  <threadedComment ref="D17" dT="2026-04-11T21:29:47.99" personId="{CD8EB8AD-4D9D-45C7-8DE1-DF8832D68655}" id="{E595702E-AA70-4400-9BFC-F018A45C603C}">
    <text xml:space="preserve">generally ranging between 2.45 Å and 2.75 Å.  </text>
  </threadedComment>
  <threadedComment ref="D18" dT="2026-04-11T21:30:49.80" personId="{CD8EB8AD-4D9D-45C7-8DE1-DF8832D68655}" id="{769C6C00-7CBD-4F91-8453-D7694FF7EAA3}">
    <text xml:space="preserve">Diatomic Silicon (): ~2.246 Å.
Silicon-Silicon Single Bond (e.g., in disilane): Typically around 2.35 Å.
</text>
  </threadedComment>
  <threadedComment ref="D19" dT="2026-04-11T21:29:13.83" personId="{CD8EB8AD-4D9D-45C7-8DE1-DF8832D68655}" id="{776C90C5-7EC6-4E8D-B25B-74A42F3FD1BE}">
    <text>Based On NIST</text>
  </threadedComment>
  <threadedComment ref="D20" dT="2026-04-11T21:31:25.24" personId="{CD8EB8AD-4D9D-45C7-8DE1-DF8832D68655}" id="{EB4426A7-D76D-4E0B-ADC4-1EC57E28582D}">
    <text xml:space="preserve">Bond Type: The relatively short bond length of 188.9 pm indicates a double bond character, which is much shorter than the single bonds found in cyclic sulfur (), where the bond length is approximately 206 pm.
</text>
  </threadedComment>
  <threadedComment ref="D21" dT="2026-04-11T21:35:47.02" personId="{CD8EB8AD-4D9D-45C7-8DE1-DF8832D68655}" id="{93BA40EE-308F-42A2-80FA-2C9FF439E945}">
    <text>NIST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7" dT="2026-04-11T21:48:42.87" personId="{CD8EB8AD-4D9D-45C7-8DE1-DF8832D68655}" id="{BA3B3A38-D7C0-4BEF-897D-E247FAFBE8B0}">
    <text>NIST</text>
  </threadedComment>
  <threadedComment ref="D9" dT="2026-04-11T21:38:30.17" personId="{CD8EB8AD-4D9D-45C7-8DE1-DF8832D68655}" id="{0303CE38-355C-4315-ACB5-06F4ED7945F1}">
    <text xml:space="preserve">though computational studies often suggest values ranging from 2.3 Å to 2.9 Å depending on the state and method used. </text>
  </threadedComment>
  <threadedComment ref="D10" dT="2026-04-11T21:39:26.58" personId="{CD8EB8AD-4D9D-45C7-8DE1-DF8832D68655}" id="{08C7DC91-DAC3-4AC5-B113-27D92B60895A}">
    <text xml:space="preserve">Molecular modeling estimates for boron diatomic species typically range between 1.58 Å and 1.65 </text>
  </threadedComment>
  <threadedComment ref="D11" dT="2026-04-11T21:40:03.36" personId="{CD8EB8AD-4D9D-45C7-8DE1-DF8832D68655}" id="{0F83741E-3D91-457C-9DF8-174A2E8DC5A6}">
    <text xml:space="preserve">Diatomic Carbon (): ~1.242 Å
Carbon-Carbon Single Bond (C–C): 1.54 Å (e.g., diamond)
Carbon-Carbon Double Bond (C=C): 1.33 Å
Carbon-Carbon Triple Bond (C≡C): 1.20 Å  C&amp;EN +3
</text>
  </threadedComment>
  <threadedComment ref="D12" dT="2026-04-11T21:40:56.31" personId="{CD8EB8AD-4D9D-45C7-8DE1-DF8832D68655}" id="{181F6FE2-FEBB-411E-8E60-8C9190FC7F2E}">
    <text>NIST</text>
  </threadedComment>
  <threadedComment ref="D13" dT="2026-04-11T21:41:28.92" personId="{CD8EB8AD-4D9D-45C7-8DE1-DF8832D68655}" id="{EB645EBF-4888-4E61-8455-339A55A863FB}">
    <text>NIST</text>
  </threadedComment>
  <threadedComment ref="D14" dT="2026-04-11T21:42:06.12" personId="{CD8EB8AD-4D9D-45C7-8DE1-DF8832D68655}" id="{18D320FE-DA9E-4721-9A83-F56A51C147B6}">
    <text>NIST</text>
  </threadedComment>
  <threadedComment ref="D15" dT="2026-04-11T21:42:39.87" personId="{CD8EB8AD-4D9D-45C7-8DE1-DF8832D68655}" id="{25B7DDEA-375C-43C3-A5F8-590B4582DE34}">
    <text xml:space="preserve">Experimental Data: While often cited as monatomic in standard conditions, research into neon dimers (often produced in supersonic jets) has identified the internuclear distance at approximately 3.1 Å to 3.3 Å.
</text>
  </threadedComment>
  <threadedComment ref="D16" dT="2026-04-11T21:35:34.67" personId="{CD8EB8AD-4D9D-45C7-8DE1-DF8832D68655}" id="{BE47AEDC-2873-4E37-AF67-D6BFABF148AC}">
    <text>NIST</text>
  </threadedComment>
  <threadedComment ref="D17" dT="2026-04-11T21:28:48.03" personId="{CD8EB8AD-4D9D-45C7-8DE1-DF8832D68655}" id="{D0CE4C59-7CBA-47F3-9CA5-723D2824A2A0}">
    <text>Based on NIST</text>
  </threadedComment>
  <threadedComment ref="D18" dT="2026-04-11T21:29:47.99" personId="{CD8EB8AD-4D9D-45C7-8DE1-DF8832D68655}" id="{E94B43B5-2F44-42E5-8419-42A92FCDCBBC}">
    <text xml:space="preserve">generally ranging between 2.45 Å and 2.75 Å.  </text>
  </threadedComment>
  <threadedComment ref="D19" dT="2026-04-11T21:30:49.80" personId="{CD8EB8AD-4D9D-45C7-8DE1-DF8832D68655}" id="{D7A6C481-DD2C-4BAE-B4C0-3319C0A2F33B}">
    <text xml:space="preserve">Diatomic Silicon (): ~2.246 Å.
Silicon-Silicon Single Bond (e.g., in disilane): Typically around 2.35 Å.
</text>
  </threadedComment>
  <threadedComment ref="D20" dT="2026-04-11T21:29:13.83" personId="{CD8EB8AD-4D9D-45C7-8DE1-DF8832D68655}" id="{0FA12CD8-0383-4324-BF1F-64E7B886BAFE}">
    <text>Based On NIST</text>
  </threadedComment>
  <threadedComment ref="D21" dT="2026-04-11T21:31:25.24" personId="{CD8EB8AD-4D9D-45C7-8DE1-DF8832D68655}" id="{9B98E884-5FBF-484E-A0B4-C25BF1F290EE}">
    <text xml:space="preserve">Bond Type: The relatively short bond length of 188.9 pm indicates a double bond character, which is much shorter than the single bonds found in cyclic sulfur (), where the bond length is approximately 206 pm.
</text>
  </threadedComment>
  <threadedComment ref="D22" dT="2026-04-11T21:35:47.02" personId="{CD8EB8AD-4D9D-45C7-8DE1-DF8832D68655}" id="{15DDB077-C36E-42F8-98D0-11BBA877EA7D}">
    <text>NIST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78B5-C274-4674-BF5B-F30EB47BBF57}">
  <dimension ref="A1:Z40"/>
  <sheetViews>
    <sheetView tabSelected="1" zoomScaleNormal="100" workbookViewId="0">
      <pane ySplit="3" topLeftCell="A4" activePane="bottomLeft" state="frozen"/>
      <selection pane="bottomLeft" activeCell="E3" sqref="E3"/>
    </sheetView>
  </sheetViews>
  <sheetFormatPr defaultRowHeight="15" x14ac:dyDescent="0.25"/>
  <cols>
    <col min="1" max="1" width="11.7109375" style="1" customWidth="1"/>
    <col min="2" max="3" width="8.42578125" style="1" bestFit="1" customWidth="1"/>
    <col min="4" max="4" width="7.5703125" style="1" bestFit="1" customWidth="1"/>
    <col min="5" max="5" width="12.28515625" style="1" bestFit="1" customWidth="1"/>
    <col min="6" max="6" width="4.5703125" style="1" customWidth="1"/>
    <col min="7" max="7" width="12.28515625" style="1" customWidth="1"/>
    <col min="8" max="8" width="4.5703125" style="1" customWidth="1"/>
    <col min="9" max="9" width="12.85546875" style="1" customWidth="1"/>
    <col min="10" max="10" width="3.5703125" customWidth="1"/>
    <col min="11" max="11" width="12.85546875" style="1" customWidth="1"/>
    <col min="12" max="12" width="3.5703125" customWidth="1"/>
    <col min="13" max="13" width="12.85546875" style="1" customWidth="1"/>
    <col min="14" max="14" width="4" style="1" bestFit="1" customWidth="1"/>
    <col min="15" max="15" width="12.7109375" style="1" customWidth="1"/>
    <col min="16" max="16" width="12.85546875" style="1" customWidth="1"/>
    <col min="17" max="17" width="12.7109375" style="1" bestFit="1" customWidth="1"/>
    <col min="18" max="18" width="9.28515625" style="1" bestFit="1" customWidth="1"/>
    <col min="20" max="20" width="0.85546875" style="7" customWidth="1"/>
    <col min="21" max="21" width="10.140625" style="1" customWidth="1"/>
    <col min="22" max="22" width="8.5703125" style="1" customWidth="1"/>
    <col min="23" max="23" width="9.140625" style="1" bestFit="1" customWidth="1"/>
    <col min="24" max="24" width="9.140625" style="1" customWidth="1"/>
    <col min="25" max="25" width="9.140625" style="1"/>
  </cols>
  <sheetData>
    <row r="1" spans="1:26" s="2" customFormat="1" ht="60" x14ac:dyDescent="0.25">
      <c r="A1" s="3" t="s">
        <v>28</v>
      </c>
      <c r="B1" s="3" t="s">
        <v>66</v>
      </c>
      <c r="C1" s="3" t="s">
        <v>67</v>
      </c>
      <c r="D1" s="3" t="s">
        <v>2</v>
      </c>
      <c r="E1" s="3" t="s">
        <v>53</v>
      </c>
      <c r="F1" s="3"/>
      <c r="G1" s="3" t="s">
        <v>93</v>
      </c>
      <c r="H1" s="3"/>
      <c r="I1" s="3" t="s">
        <v>29</v>
      </c>
      <c r="K1" s="3" t="s">
        <v>62</v>
      </c>
      <c r="M1" s="3" t="s">
        <v>48</v>
      </c>
      <c r="N1" s="3"/>
      <c r="O1" s="3" t="s">
        <v>47</v>
      </c>
      <c r="P1" s="3" t="s">
        <v>26</v>
      </c>
      <c r="Q1" s="3" t="s">
        <v>27</v>
      </c>
      <c r="R1" s="3" t="s">
        <v>23</v>
      </c>
      <c r="T1" s="6"/>
      <c r="U1" s="3" t="s">
        <v>24</v>
      </c>
      <c r="V1" s="3" t="s">
        <v>1</v>
      </c>
      <c r="W1" s="3" t="s">
        <v>0</v>
      </c>
      <c r="X1" s="3" t="s">
        <v>45</v>
      </c>
      <c r="Y1" s="3" t="s">
        <v>25</v>
      </c>
      <c r="Z1" s="3" t="s">
        <v>46</v>
      </c>
    </row>
    <row r="2" spans="1:26" s="2" customFormat="1" x14ac:dyDescent="0.25">
      <c r="A2" s="3" t="s">
        <v>49</v>
      </c>
      <c r="B2" s="3"/>
      <c r="C2" s="3"/>
      <c r="E2" s="12">
        <v>1.4142135623730949</v>
      </c>
      <c r="F2" s="12"/>
      <c r="G2" s="29">
        <f>1836^2</f>
        <v>3370896</v>
      </c>
      <c r="I2" s="4">
        <f>1498176</f>
        <v>1498176</v>
      </c>
      <c r="K2" s="11">
        <f>$Y$2*$Y$2</f>
        <v>665856</v>
      </c>
      <c r="M2" s="11">
        <f>$Y$2*$Y$2</f>
        <v>665856</v>
      </c>
      <c r="O2" s="11">
        <f>$Y$2*$Y$2</f>
        <v>665856</v>
      </c>
      <c r="P2" s="12">
        <v>1.4142135623730949</v>
      </c>
      <c r="Q2" s="13">
        <v>55618373.159999996</v>
      </c>
      <c r="R2" s="3"/>
      <c r="T2" s="6"/>
      <c r="U2" s="3">
        <v>1836</v>
      </c>
      <c r="V2" s="3"/>
      <c r="W2" s="3">
        <v>816</v>
      </c>
      <c r="X2" s="3"/>
      <c r="Y2" s="3">
        <v>816</v>
      </c>
    </row>
    <row r="3" spans="1:26" x14ac:dyDescent="0.25">
      <c r="A3" s="1" t="s">
        <v>50</v>
      </c>
      <c r="E3" s="4">
        <v>29447706</v>
      </c>
      <c r="F3" s="4"/>
      <c r="G3" s="4"/>
      <c r="H3" s="8"/>
      <c r="I3" s="4">
        <f>29447705.851*2</f>
        <v>58895411.702</v>
      </c>
      <c r="K3" s="28">
        <v>166581379.98103097</v>
      </c>
      <c r="M3" s="4"/>
      <c r="O3" s="4">
        <v>121917199</v>
      </c>
      <c r="U3" s="1">
        <v>288</v>
      </c>
      <c r="W3" s="1">
        <v>128</v>
      </c>
      <c r="Y3" s="1">
        <v>128</v>
      </c>
    </row>
    <row r="4" spans="1:26" x14ac:dyDescent="0.25">
      <c r="A4" s="19">
        <v>0.74099999999999999</v>
      </c>
      <c r="B4" s="27">
        <v>1</v>
      </c>
      <c r="C4" s="27">
        <v>1</v>
      </c>
      <c r="D4" s="1" t="s">
        <v>92</v>
      </c>
      <c r="E4" s="4">
        <f>$I$3</f>
        <v>58895411.702</v>
      </c>
      <c r="F4" s="4">
        <v>0</v>
      </c>
      <c r="G4" s="29">
        <f>$G$2*F4</f>
        <v>0</v>
      </c>
      <c r="H4" s="4">
        <f>(B4+C4)*2</f>
        <v>4</v>
      </c>
      <c r="I4" s="4">
        <f>$I$2*H4</f>
        <v>5992704</v>
      </c>
      <c r="J4" s="4">
        <v>1</v>
      </c>
      <c r="K4" s="4">
        <f>$M$2*J4</f>
        <v>665856</v>
      </c>
      <c r="L4" s="4">
        <v>0</v>
      </c>
      <c r="M4" s="4">
        <f>$M$2*L4</f>
        <v>0</v>
      </c>
      <c r="N4" s="4">
        <v>0</v>
      </c>
      <c r="O4" s="4">
        <f>$O$2*N4</f>
        <v>0</v>
      </c>
      <c r="P4" s="4">
        <f>E4-I4+K4+M4+O4+G4</f>
        <v>53568563.702</v>
      </c>
      <c r="Q4" s="4">
        <f>$Q$2*A4</f>
        <v>41213214.51156</v>
      </c>
      <c r="R4" s="5">
        <f t="shared" ref="R4" si="0">(P4-Q4)/Q4*100</f>
        <v>29.979096114850289</v>
      </c>
    </row>
    <row r="6" spans="1:26" x14ac:dyDescent="0.25">
      <c r="A6" s="19">
        <v>1.159</v>
      </c>
      <c r="B6" s="27">
        <v>1</v>
      </c>
      <c r="C6" s="27">
        <v>3</v>
      </c>
      <c r="D6" s="1" t="s">
        <v>61</v>
      </c>
      <c r="E6" s="4">
        <f t="shared" ref="E6:E12" si="1">$I$3</f>
        <v>58895411.702</v>
      </c>
      <c r="F6" s="4">
        <v>3</v>
      </c>
      <c r="G6" s="29">
        <f>$G$2*F6</f>
        <v>10112688</v>
      </c>
      <c r="H6" s="4">
        <v>6</v>
      </c>
      <c r="I6" s="4">
        <f>$I$2*H6</f>
        <v>8989056</v>
      </c>
      <c r="J6" s="4">
        <v>3</v>
      </c>
      <c r="K6" s="4">
        <f>$M$2*J6</f>
        <v>1997568</v>
      </c>
      <c r="L6" s="4">
        <v>3</v>
      </c>
      <c r="M6" s="4">
        <f>$M$2*L6</f>
        <v>1997568</v>
      </c>
      <c r="N6" s="4">
        <v>0</v>
      </c>
      <c r="O6" s="4">
        <f>$O$2*N6</f>
        <v>0</v>
      </c>
      <c r="P6" s="4">
        <f>E6-I6+K6+M6+O6+G6</f>
        <v>64014179.702</v>
      </c>
      <c r="Q6" s="4">
        <f>$Q$2*A6</f>
        <v>64461694.49244</v>
      </c>
      <c r="R6" s="5">
        <f t="shared" ref="R6:R12" si="2">(P6-Q6)/Q6*100</f>
        <v>-0.69423367468642116</v>
      </c>
    </row>
    <row r="7" spans="1:26" x14ac:dyDescent="0.25">
      <c r="A7" s="19">
        <v>1.343</v>
      </c>
      <c r="B7" s="27">
        <v>1</v>
      </c>
      <c r="C7" s="27">
        <v>4</v>
      </c>
      <c r="D7" s="1" t="s">
        <v>63</v>
      </c>
      <c r="E7" s="4">
        <f t="shared" si="1"/>
        <v>58895411.702</v>
      </c>
      <c r="F7" s="4">
        <v>4</v>
      </c>
      <c r="G7" s="29">
        <f t="shared" ref="G7:G40" si="3">$G$2*F7</f>
        <v>13483584</v>
      </c>
      <c r="H7" s="4">
        <v>8</v>
      </c>
      <c r="I7" s="4">
        <f>$I$2*H7</f>
        <v>11985408</v>
      </c>
      <c r="J7" s="4">
        <v>8</v>
      </c>
      <c r="K7" s="4">
        <f>$M$2*J7</f>
        <v>5326848</v>
      </c>
      <c r="L7" s="4">
        <v>12</v>
      </c>
      <c r="M7" s="4">
        <f>$M$2*L7</f>
        <v>7990272</v>
      </c>
      <c r="N7" s="4">
        <v>0</v>
      </c>
      <c r="O7" s="4">
        <f>$O$2*N7</f>
        <v>0</v>
      </c>
      <c r="P7" s="4">
        <f t="shared" ref="P7:P40" si="4">E7-I7+K7+M7+O7+G7</f>
        <v>73710707.701999992</v>
      </c>
      <c r="Q7" s="4">
        <f>$Q$2*A7</f>
        <v>74695475.15388</v>
      </c>
      <c r="R7" s="5">
        <f t="shared" si="2"/>
        <v>-1.3183763137610283</v>
      </c>
    </row>
    <row r="8" spans="1:26" x14ac:dyDescent="0.25">
      <c r="A8" s="19">
        <v>1.232</v>
      </c>
      <c r="B8" s="27">
        <v>1</v>
      </c>
      <c r="C8" s="27">
        <v>5</v>
      </c>
      <c r="D8" s="1" t="s">
        <v>64</v>
      </c>
      <c r="E8" s="4">
        <f t="shared" si="1"/>
        <v>58895411.702</v>
      </c>
      <c r="F8" s="4">
        <v>5</v>
      </c>
      <c r="G8" s="29">
        <f t="shared" si="3"/>
        <v>16854480</v>
      </c>
      <c r="H8" s="4">
        <v>10</v>
      </c>
      <c r="I8" s="4">
        <f>$I$2*H8</f>
        <v>14981760</v>
      </c>
      <c r="J8" s="4">
        <v>5</v>
      </c>
      <c r="K8" s="4">
        <f>$M$2*J8</f>
        <v>3329280</v>
      </c>
      <c r="L8" s="4">
        <v>5</v>
      </c>
      <c r="M8" s="4">
        <f>$M$2*L8</f>
        <v>3329280</v>
      </c>
      <c r="N8" s="4">
        <v>0</v>
      </c>
      <c r="O8" s="4">
        <f>$O$2*N8</f>
        <v>0</v>
      </c>
      <c r="P8" s="4">
        <f t="shared" si="4"/>
        <v>67426691.701999992</v>
      </c>
      <c r="Q8" s="4">
        <f>$Q$2*A8</f>
        <v>68521835.733119994</v>
      </c>
      <c r="R8" s="5">
        <f t="shared" si="2"/>
        <v>-1.5982409394070931</v>
      </c>
    </row>
    <row r="9" spans="1:26" x14ac:dyDescent="0.25">
      <c r="A9" s="19">
        <v>1.1200000000000001</v>
      </c>
      <c r="B9" s="27">
        <v>1</v>
      </c>
      <c r="C9" s="27">
        <v>6</v>
      </c>
      <c r="D9" s="1" t="s">
        <v>65</v>
      </c>
      <c r="E9" s="4">
        <f t="shared" si="1"/>
        <v>58895411.702</v>
      </c>
      <c r="F9" s="4">
        <v>6</v>
      </c>
      <c r="G9" s="29">
        <f t="shared" si="3"/>
        <v>20225376</v>
      </c>
      <c r="H9" s="4">
        <v>24</v>
      </c>
      <c r="I9" s="4">
        <f>$I$2*H9</f>
        <v>35956224</v>
      </c>
      <c r="J9" s="4">
        <v>24</v>
      </c>
      <c r="K9" s="4">
        <f>$M$2*J9</f>
        <v>15980544</v>
      </c>
      <c r="L9" s="4">
        <v>0</v>
      </c>
      <c r="M9" s="4">
        <f>$M$2*L9</f>
        <v>0</v>
      </c>
      <c r="N9" s="4">
        <v>0</v>
      </c>
      <c r="O9" s="4">
        <f>$O$2*N9</f>
        <v>0</v>
      </c>
      <c r="P9" s="4">
        <f t="shared" si="4"/>
        <v>59145107.702</v>
      </c>
      <c r="Q9" s="4">
        <f>$Q$2*A9</f>
        <v>62292577.939199999</v>
      </c>
      <c r="R9" s="5">
        <f t="shared" si="2"/>
        <v>-5.0527211127336127</v>
      </c>
    </row>
    <row r="10" spans="1:26" x14ac:dyDescent="0.25">
      <c r="A10" s="19">
        <v>1.036</v>
      </c>
      <c r="B10" s="27">
        <v>1</v>
      </c>
      <c r="C10" s="27">
        <v>7</v>
      </c>
      <c r="D10" s="1" t="s">
        <v>68</v>
      </c>
      <c r="E10" s="4">
        <f t="shared" si="1"/>
        <v>58895411.702</v>
      </c>
      <c r="F10" s="4">
        <v>7</v>
      </c>
      <c r="G10" s="29">
        <f t="shared" si="3"/>
        <v>23596272</v>
      </c>
      <c r="H10" s="4">
        <v>28</v>
      </c>
      <c r="I10" s="4">
        <f>$I$2*H10</f>
        <v>41948928</v>
      </c>
      <c r="J10" s="4">
        <v>24</v>
      </c>
      <c r="K10" s="4">
        <f>$M$2*J10</f>
        <v>15980544</v>
      </c>
      <c r="L10" s="4">
        <v>0</v>
      </c>
      <c r="M10" s="4">
        <f>$M$2*L10</f>
        <v>0</v>
      </c>
      <c r="N10" s="4">
        <v>0</v>
      </c>
      <c r="O10" s="4">
        <f>$O$2*N10</f>
        <v>0</v>
      </c>
      <c r="P10" s="4">
        <f t="shared" si="4"/>
        <v>56523299.702</v>
      </c>
      <c r="Q10" s="4">
        <f>$Q$2*A10</f>
        <v>57620634.593759999</v>
      </c>
      <c r="R10" s="5">
        <f t="shared" si="2"/>
        <v>-1.9044130622588362</v>
      </c>
    </row>
    <row r="11" spans="1:26" x14ac:dyDescent="0.25">
      <c r="A11" s="19">
        <v>0.97</v>
      </c>
      <c r="B11" s="27">
        <v>1</v>
      </c>
      <c r="C11" s="27">
        <v>8</v>
      </c>
      <c r="D11" s="1" t="s">
        <v>69</v>
      </c>
      <c r="E11" s="4">
        <f t="shared" si="1"/>
        <v>58895411.702</v>
      </c>
      <c r="F11" s="4">
        <v>8</v>
      </c>
      <c r="G11" s="29">
        <f t="shared" si="3"/>
        <v>26967168</v>
      </c>
      <c r="H11" s="4">
        <v>32</v>
      </c>
      <c r="I11" s="4">
        <f t="shared" ref="I11:I40" si="5">$I$2*H11</f>
        <v>47941632</v>
      </c>
      <c r="J11" s="4">
        <v>24</v>
      </c>
      <c r="K11" s="4">
        <f t="shared" ref="K11:K40" si="6">$M$2*J11</f>
        <v>15980544</v>
      </c>
      <c r="L11" s="4">
        <v>0</v>
      </c>
      <c r="M11" s="4">
        <f t="shared" ref="M11:M40" si="7">$M$2*L11</f>
        <v>0</v>
      </c>
      <c r="N11" s="4">
        <v>0</v>
      </c>
      <c r="O11" s="4">
        <f t="shared" ref="O11:O40" si="8">$O$2*N11</f>
        <v>0</v>
      </c>
      <c r="P11" s="4">
        <f t="shared" si="4"/>
        <v>53901491.702</v>
      </c>
      <c r="Q11" s="4">
        <f t="shared" ref="Q11:Q12" si="9">$Q$2*A11</f>
        <v>53949821.965199992</v>
      </c>
      <c r="R11" s="5">
        <f t="shared" si="2"/>
        <v>-8.9583730658402583E-2</v>
      </c>
    </row>
    <row r="12" spans="1:26" x14ac:dyDescent="0.25">
      <c r="A12" s="19">
        <v>0.91700000000000004</v>
      </c>
      <c r="B12" s="27">
        <v>1</v>
      </c>
      <c r="C12" s="27">
        <v>9</v>
      </c>
      <c r="D12" s="1" t="s">
        <v>70</v>
      </c>
      <c r="E12" s="4">
        <f t="shared" si="1"/>
        <v>58895411.702</v>
      </c>
      <c r="F12" s="4">
        <v>9</v>
      </c>
      <c r="G12" s="29">
        <f t="shared" si="3"/>
        <v>30338064</v>
      </c>
      <c r="H12" s="4">
        <v>36</v>
      </c>
      <c r="I12" s="4">
        <f t="shared" si="5"/>
        <v>53934336</v>
      </c>
      <c r="J12" s="4">
        <v>24</v>
      </c>
      <c r="K12" s="4">
        <f t="shared" si="6"/>
        <v>15980544</v>
      </c>
      <c r="L12" s="4">
        <v>0</v>
      </c>
      <c r="M12" s="4">
        <f t="shared" si="7"/>
        <v>0</v>
      </c>
      <c r="N12" s="4">
        <v>0</v>
      </c>
      <c r="O12" s="4">
        <f t="shared" si="8"/>
        <v>0</v>
      </c>
      <c r="P12" s="4">
        <f t="shared" si="4"/>
        <v>51279683.702</v>
      </c>
      <c r="Q12" s="4">
        <f t="shared" si="9"/>
        <v>51002048.187720001</v>
      </c>
      <c r="R12" s="5">
        <f t="shared" si="2"/>
        <v>0.54436149947963552</v>
      </c>
    </row>
    <row r="13" spans="1:26" x14ac:dyDescent="0.25">
      <c r="A13" s="19"/>
      <c r="B13" s="27"/>
      <c r="C13" s="27"/>
      <c r="E13" s="4"/>
      <c r="F13" s="4"/>
      <c r="G13" s="29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26" x14ac:dyDescent="0.25">
      <c r="A14" s="19">
        <v>2.673</v>
      </c>
      <c r="B14" s="27">
        <v>3</v>
      </c>
      <c r="C14" s="27">
        <v>3</v>
      </c>
      <c r="D14" s="1" t="s">
        <v>73</v>
      </c>
      <c r="E14" s="4">
        <f>$K$3</f>
        <v>166581379.98103097</v>
      </c>
      <c r="F14" s="4">
        <v>0</v>
      </c>
      <c r="G14" s="29">
        <f t="shared" si="3"/>
        <v>0</v>
      </c>
      <c r="H14" s="4">
        <v>12</v>
      </c>
      <c r="I14" s="4">
        <f>$I$2*H14</f>
        <v>17978112</v>
      </c>
      <c r="J14" s="4">
        <v>0</v>
      </c>
      <c r="K14" s="4">
        <f>$M$2*J14</f>
        <v>0</v>
      </c>
      <c r="L14" s="4">
        <f t="shared" ref="L14:L16" si="10">J14</f>
        <v>0</v>
      </c>
      <c r="M14" s="4">
        <f>$M$2*L14</f>
        <v>0</v>
      </c>
      <c r="N14" s="4">
        <v>0</v>
      </c>
      <c r="O14" s="4">
        <f>$O$2*N14</f>
        <v>0</v>
      </c>
      <c r="P14" s="4">
        <f t="shared" si="4"/>
        <v>148603267.98103097</v>
      </c>
      <c r="Q14" s="4">
        <f>$Q$2*A14</f>
        <v>148667911.45668</v>
      </c>
      <c r="R14" s="5">
        <f t="shared" ref="R14:R16" si="11">(P14-Q14)/Q14*100</f>
        <v>-4.3481794434076869E-2</v>
      </c>
    </row>
    <row r="15" spans="1:26" x14ac:dyDescent="0.25">
      <c r="A15" s="19">
        <v>1.6879999999999999</v>
      </c>
      <c r="B15" s="27">
        <v>3</v>
      </c>
      <c r="C15" s="27">
        <v>8</v>
      </c>
      <c r="D15" s="1" t="s">
        <v>71</v>
      </c>
      <c r="E15" s="4">
        <f t="shared" ref="E15:E16" si="12">$I$3</f>
        <v>58895411.702</v>
      </c>
      <c r="F15" s="4">
        <v>0</v>
      </c>
      <c r="G15" s="29">
        <f t="shared" si="3"/>
        <v>0</v>
      </c>
      <c r="H15" s="4">
        <v>12</v>
      </c>
      <c r="I15" s="4">
        <f t="shared" si="5"/>
        <v>17978112</v>
      </c>
      <c r="J15" s="4">
        <v>40</v>
      </c>
      <c r="K15" s="4">
        <f t="shared" si="6"/>
        <v>26634240</v>
      </c>
      <c r="L15" s="4">
        <f t="shared" si="10"/>
        <v>40</v>
      </c>
      <c r="M15" s="4">
        <f t="shared" si="7"/>
        <v>26634240</v>
      </c>
      <c r="N15" s="4">
        <v>0</v>
      </c>
      <c r="O15" s="4">
        <f t="shared" si="8"/>
        <v>0</v>
      </c>
      <c r="P15" s="4">
        <f t="shared" si="4"/>
        <v>94185779.701999992</v>
      </c>
      <c r="Q15" s="4">
        <f t="shared" ref="Q15:Q16" si="13">$Q$2*A15</f>
        <v>93883813.894079998</v>
      </c>
      <c r="R15" s="5">
        <f t="shared" si="11"/>
        <v>0.32163777268430183</v>
      </c>
    </row>
    <row r="16" spans="1:26" x14ac:dyDescent="0.25">
      <c r="A16" s="19">
        <v>1.5640000000000001</v>
      </c>
      <c r="B16" s="27">
        <v>3</v>
      </c>
      <c r="C16" s="27">
        <v>9</v>
      </c>
      <c r="D16" s="1" t="s">
        <v>72</v>
      </c>
      <c r="E16" s="4">
        <f t="shared" si="12"/>
        <v>58895411.702</v>
      </c>
      <c r="F16" s="4">
        <v>0</v>
      </c>
      <c r="G16" s="29">
        <f t="shared" si="3"/>
        <v>0</v>
      </c>
      <c r="H16" s="4">
        <v>12</v>
      </c>
      <c r="I16" s="4">
        <f t="shared" si="5"/>
        <v>17978112</v>
      </c>
      <c r="J16" s="4">
        <v>34</v>
      </c>
      <c r="K16" s="4">
        <f t="shared" si="6"/>
        <v>22639104</v>
      </c>
      <c r="L16" s="4">
        <f t="shared" si="10"/>
        <v>34</v>
      </c>
      <c r="M16" s="4">
        <f t="shared" si="7"/>
        <v>22639104</v>
      </c>
      <c r="N16" s="4">
        <v>0</v>
      </c>
      <c r="O16" s="4">
        <f t="shared" si="8"/>
        <v>0</v>
      </c>
      <c r="P16" s="4">
        <f t="shared" si="4"/>
        <v>86195507.701999992</v>
      </c>
      <c r="Q16" s="4">
        <f t="shared" si="13"/>
        <v>86987135.622239992</v>
      </c>
      <c r="R16" s="5">
        <f t="shared" si="11"/>
        <v>-0.91005171578221777</v>
      </c>
    </row>
    <row r="17" spans="1:18" x14ac:dyDescent="0.25">
      <c r="A17" s="19"/>
      <c r="B17" s="19"/>
      <c r="C17" s="19"/>
      <c r="F17" s="4">
        <v>0</v>
      </c>
      <c r="G17" s="29">
        <f t="shared" si="3"/>
        <v>0</v>
      </c>
      <c r="P17" s="4">
        <f t="shared" si="4"/>
        <v>0</v>
      </c>
    </row>
    <row r="18" spans="1:18" x14ac:dyDescent="0.25">
      <c r="A18" s="19">
        <v>2.46</v>
      </c>
      <c r="B18" s="27">
        <v>4</v>
      </c>
      <c r="C18" s="27">
        <v>4</v>
      </c>
      <c r="D18" s="1" t="s">
        <v>74</v>
      </c>
      <c r="E18" s="4">
        <f>$K$3</f>
        <v>166581379.98103097</v>
      </c>
      <c r="F18" s="4">
        <v>0</v>
      </c>
      <c r="G18" s="29">
        <f t="shared" si="3"/>
        <v>0</v>
      </c>
      <c r="H18" s="4">
        <v>16</v>
      </c>
      <c r="I18" s="4">
        <f t="shared" si="5"/>
        <v>23970816</v>
      </c>
      <c r="J18" s="4">
        <v>0</v>
      </c>
      <c r="K18" s="4">
        <f t="shared" si="6"/>
        <v>0</v>
      </c>
      <c r="L18" s="4">
        <f t="shared" ref="L18:L20" si="14">J18</f>
        <v>0</v>
      </c>
      <c r="M18" s="4">
        <f t="shared" si="7"/>
        <v>0</v>
      </c>
      <c r="N18" s="4">
        <v>0</v>
      </c>
      <c r="O18" s="4">
        <f t="shared" si="8"/>
        <v>0</v>
      </c>
      <c r="P18" s="4">
        <f t="shared" si="4"/>
        <v>142610563.98103097</v>
      </c>
      <c r="Q18" s="4">
        <f t="shared" ref="Q18:Q20" si="15">$Q$2*A18</f>
        <v>136821197.9736</v>
      </c>
      <c r="R18" s="5">
        <f t="shared" ref="R18:R20" si="16">(P18-Q18)/Q18*100</f>
        <v>4.2313370246531852</v>
      </c>
    </row>
    <row r="19" spans="1:18" x14ac:dyDescent="0.25">
      <c r="A19" s="19">
        <v>1.331</v>
      </c>
      <c r="B19" s="27">
        <v>4</v>
      </c>
      <c r="C19" s="27">
        <v>8</v>
      </c>
      <c r="D19" s="1" t="s">
        <v>75</v>
      </c>
      <c r="E19" s="4">
        <f t="shared" ref="E19:E20" si="17">$I$3</f>
        <v>58895411.702</v>
      </c>
      <c r="F19" s="4">
        <v>0</v>
      </c>
      <c r="G19" s="29">
        <f t="shared" si="3"/>
        <v>0</v>
      </c>
      <c r="H19" s="4">
        <v>16</v>
      </c>
      <c r="I19" s="4">
        <f t="shared" si="5"/>
        <v>23970816</v>
      </c>
      <c r="J19" s="4">
        <v>30</v>
      </c>
      <c r="K19" s="4">
        <f t="shared" si="6"/>
        <v>19975680</v>
      </c>
      <c r="L19" s="4">
        <f t="shared" si="14"/>
        <v>30</v>
      </c>
      <c r="M19" s="4">
        <f t="shared" si="7"/>
        <v>19975680</v>
      </c>
      <c r="N19" s="4">
        <v>0</v>
      </c>
      <c r="O19" s="4">
        <f t="shared" si="8"/>
        <v>0</v>
      </c>
      <c r="P19" s="4">
        <f t="shared" si="4"/>
        <v>74875955.701999992</v>
      </c>
      <c r="Q19" s="4">
        <f t="shared" si="15"/>
        <v>74028054.675959989</v>
      </c>
      <c r="R19" s="5">
        <f t="shared" si="16"/>
        <v>1.1453779648154818</v>
      </c>
    </row>
    <row r="20" spans="1:18" x14ac:dyDescent="0.25">
      <c r="A20" s="19">
        <v>1.361</v>
      </c>
      <c r="B20" s="27">
        <v>4</v>
      </c>
      <c r="C20" s="27">
        <v>9</v>
      </c>
      <c r="D20" s="1" t="s">
        <v>76</v>
      </c>
      <c r="E20" s="4">
        <f t="shared" si="17"/>
        <v>58895411.702</v>
      </c>
      <c r="F20" s="4">
        <v>0</v>
      </c>
      <c r="G20" s="29">
        <f t="shared" si="3"/>
        <v>0</v>
      </c>
      <c r="H20" s="4">
        <v>16</v>
      </c>
      <c r="I20" s="4">
        <f t="shared" si="5"/>
        <v>23970816</v>
      </c>
      <c r="J20" s="4">
        <v>30</v>
      </c>
      <c r="K20" s="4">
        <f t="shared" si="6"/>
        <v>19975680</v>
      </c>
      <c r="L20" s="4">
        <f t="shared" si="14"/>
        <v>30</v>
      </c>
      <c r="M20" s="4">
        <f t="shared" si="7"/>
        <v>19975680</v>
      </c>
      <c r="N20" s="4">
        <v>0</v>
      </c>
      <c r="O20" s="4">
        <f t="shared" si="8"/>
        <v>0</v>
      </c>
      <c r="P20" s="4">
        <f t="shared" si="4"/>
        <v>74875955.701999992</v>
      </c>
      <c r="Q20" s="4">
        <f t="shared" si="15"/>
        <v>75696605.870759994</v>
      </c>
      <c r="R20" s="5">
        <f t="shared" si="16"/>
        <v>-1.0841307338946375</v>
      </c>
    </row>
    <row r="21" spans="1:18" ht="15.75" customHeight="1" x14ac:dyDescent="0.25">
      <c r="F21" s="4"/>
      <c r="G21" s="29"/>
      <c r="P21" s="4"/>
    </row>
    <row r="22" spans="1:18" x14ac:dyDescent="0.25">
      <c r="A22" s="19">
        <v>1.59</v>
      </c>
      <c r="B22" s="27">
        <v>5</v>
      </c>
      <c r="C22" s="27">
        <v>5</v>
      </c>
      <c r="D22" s="1" t="s">
        <v>77</v>
      </c>
      <c r="E22" s="4">
        <f>$I$3</f>
        <v>58895411.702</v>
      </c>
      <c r="F22" s="4">
        <v>0</v>
      </c>
      <c r="G22" s="29">
        <f t="shared" si="3"/>
        <v>0</v>
      </c>
      <c r="H22" s="4">
        <v>5</v>
      </c>
      <c r="I22" s="4">
        <f t="shared" si="5"/>
        <v>7490880</v>
      </c>
      <c r="J22" s="4">
        <v>27</v>
      </c>
      <c r="K22" s="4">
        <f t="shared" si="6"/>
        <v>17978112</v>
      </c>
      <c r="L22" s="4">
        <f t="shared" ref="L22:L26" si="18">J22</f>
        <v>27</v>
      </c>
      <c r="M22" s="4">
        <f t="shared" si="7"/>
        <v>17978112</v>
      </c>
      <c r="N22" s="4">
        <v>0</v>
      </c>
      <c r="O22" s="4">
        <f t="shared" si="8"/>
        <v>0</v>
      </c>
      <c r="P22" s="4">
        <f t="shared" si="4"/>
        <v>87360755.701999992</v>
      </c>
      <c r="Q22" s="4">
        <f t="shared" ref="Q22:Q26" si="19">$Q$2*A22</f>
        <v>88433213.324399993</v>
      </c>
      <c r="R22" s="5">
        <f t="shared" ref="R22:R26" si="20">(P22-Q22)/Q22*100</f>
        <v>-1.2127317125364416</v>
      </c>
    </row>
    <row r="23" spans="1:18" x14ac:dyDescent="0.25">
      <c r="A23" s="19">
        <v>1.4910000000000001</v>
      </c>
      <c r="B23" s="27">
        <v>5</v>
      </c>
      <c r="C23" s="27">
        <v>6</v>
      </c>
      <c r="D23" s="1" t="s">
        <v>78</v>
      </c>
      <c r="E23" s="4">
        <f>$I$3</f>
        <v>58895411.702</v>
      </c>
      <c r="F23" s="4">
        <v>0</v>
      </c>
      <c r="G23" s="29">
        <f t="shared" si="3"/>
        <v>0</v>
      </c>
      <c r="H23" s="4">
        <v>6</v>
      </c>
      <c r="I23" s="4">
        <f t="shared" si="5"/>
        <v>8989056</v>
      </c>
      <c r="J23" s="4">
        <v>24</v>
      </c>
      <c r="K23" s="4">
        <f t="shared" si="6"/>
        <v>15980544</v>
      </c>
      <c r="L23" s="4">
        <f t="shared" si="18"/>
        <v>24</v>
      </c>
      <c r="M23" s="4">
        <f t="shared" si="7"/>
        <v>15980544</v>
      </c>
      <c r="N23" s="4">
        <v>0</v>
      </c>
      <c r="O23" s="4">
        <f t="shared" si="8"/>
        <v>0</v>
      </c>
      <c r="P23" s="4">
        <f t="shared" si="4"/>
        <v>81867443.701999992</v>
      </c>
      <c r="Q23" s="4">
        <f t="shared" si="19"/>
        <v>82926994.381559998</v>
      </c>
      <c r="R23" s="5">
        <f t="shared" si="20"/>
        <v>-1.2776909225539372</v>
      </c>
    </row>
    <row r="24" spans="1:18" x14ac:dyDescent="0.25">
      <c r="A24" s="19">
        <v>1.325</v>
      </c>
      <c r="B24" s="27">
        <v>5</v>
      </c>
      <c r="C24" s="27">
        <v>7</v>
      </c>
      <c r="D24" s="1" t="s">
        <v>79</v>
      </c>
      <c r="E24" s="4">
        <f>$I$3</f>
        <v>58895411.702</v>
      </c>
      <c r="F24" s="4">
        <v>0</v>
      </c>
      <c r="G24" s="29">
        <f t="shared" si="3"/>
        <v>0</v>
      </c>
      <c r="H24" s="4">
        <v>7</v>
      </c>
      <c r="I24" s="4">
        <f t="shared" si="5"/>
        <v>10487232</v>
      </c>
      <c r="J24" s="4">
        <v>18</v>
      </c>
      <c r="K24" s="4">
        <f t="shared" si="6"/>
        <v>11985408</v>
      </c>
      <c r="L24" s="4">
        <f t="shared" si="18"/>
        <v>18</v>
      </c>
      <c r="M24" s="4">
        <f t="shared" si="7"/>
        <v>11985408</v>
      </c>
      <c r="N24" s="4">
        <v>0</v>
      </c>
      <c r="O24" s="4">
        <f t="shared" si="8"/>
        <v>0</v>
      </c>
      <c r="P24" s="4">
        <f t="shared" si="4"/>
        <v>72378995.701999992</v>
      </c>
      <c r="Q24" s="4">
        <f t="shared" si="19"/>
        <v>73694344.436999992</v>
      </c>
      <c r="R24" s="5">
        <f t="shared" si="20"/>
        <v>-1.7848706641585883</v>
      </c>
    </row>
    <row r="25" spans="1:18" x14ac:dyDescent="0.25">
      <c r="A25" s="19">
        <v>1.2050000000000001</v>
      </c>
      <c r="B25" s="27">
        <v>5</v>
      </c>
      <c r="C25" s="27">
        <v>8</v>
      </c>
      <c r="D25" s="1" t="s">
        <v>80</v>
      </c>
      <c r="E25" s="4">
        <f>$I$3</f>
        <v>58895411.702</v>
      </c>
      <c r="F25" s="4">
        <v>0</v>
      </c>
      <c r="G25" s="29">
        <f t="shared" si="3"/>
        <v>0</v>
      </c>
      <c r="H25" s="4">
        <v>8</v>
      </c>
      <c r="I25" s="4">
        <f t="shared" si="5"/>
        <v>11985408</v>
      </c>
      <c r="J25" s="4">
        <v>15</v>
      </c>
      <c r="K25" s="4">
        <f t="shared" si="6"/>
        <v>9987840</v>
      </c>
      <c r="L25" s="4">
        <f t="shared" si="18"/>
        <v>15</v>
      </c>
      <c r="M25" s="4">
        <f t="shared" si="7"/>
        <v>9987840</v>
      </c>
      <c r="N25" s="4">
        <v>0</v>
      </c>
      <c r="O25" s="4">
        <f t="shared" si="8"/>
        <v>0</v>
      </c>
      <c r="P25" s="4">
        <f t="shared" si="4"/>
        <v>66885683.702</v>
      </c>
      <c r="Q25" s="4">
        <f t="shared" si="19"/>
        <v>67020139.657799996</v>
      </c>
      <c r="R25" s="5">
        <f t="shared" si="20"/>
        <v>-0.20062022622829387</v>
      </c>
    </row>
    <row r="26" spans="1:18" x14ac:dyDescent="0.25">
      <c r="A26" s="19">
        <v>1.2669999999999999</v>
      </c>
      <c r="B26" s="27">
        <v>5</v>
      </c>
      <c r="C26" s="27">
        <v>9</v>
      </c>
      <c r="D26" s="1" t="s">
        <v>81</v>
      </c>
      <c r="E26" s="4">
        <f>$I$3</f>
        <v>58895411.702</v>
      </c>
      <c r="F26" s="4">
        <v>0</v>
      </c>
      <c r="G26" s="29">
        <f t="shared" si="3"/>
        <v>0</v>
      </c>
      <c r="H26" s="4">
        <v>9</v>
      </c>
      <c r="I26" s="4">
        <f t="shared" si="5"/>
        <v>13483584</v>
      </c>
      <c r="J26" s="4">
        <v>18</v>
      </c>
      <c r="K26" s="4">
        <f t="shared" si="6"/>
        <v>11985408</v>
      </c>
      <c r="L26" s="4">
        <f t="shared" si="18"/>
        <v>18</v>
      </c>
      <c r="M26" s="4">
        <f t="shared" si="7"/>
        <v>11985408</v>
      </c>
      <c r="N26" s="4">
        <v>0</v>
      </c>
      <c r="O26" s="4">
        <f t="shared" si="8"/>
        <v>0</v>
      </c>
      <c r="P26" s="4">
        <f t="shared" si="4"/>
        <v>69382643.701999992</v>
      </c>
      <c r="Q26" s="4">
        <f t="shared" si="19"/>
        <v>70468478.793719992</v>
      </c>
      <c r="R26" s="5">
        <f t="shared" si="20"/>
        <v>-1.5408805615040002</v>
      </c>
    </row>
    <row r="27" spans="1:18" x14ac:dyDescent="0.25">
      <c r="F27" s="4"/>
      <c r="G27" s="29"/>
      <c r="P27" s="4"/>
    </row>
    <row r="28" spans="1:18" x14ac:dyDescent="0.25">
      <c r="A28" s="19">
        <v>1.2430000000000001</v>
      </c>
      <c r="B28" s="27">
        <v>6</v>
      </c>
      <c r="C28" s="27">
        <v>6</v>
      </c>
      <c r="D28" s="1" t="s">
        <v>82</v>
      </c>
      <c r="E28" s="4">
        <f>$I$3</f>
        <v>58895411.702</v>
      </c>
      <c r="F28" s="4">
        <v>0</v>
      </c>
      <c r="G28" s="29">
        <f t="shared" si="3"/>
        <v>0</v>
      </c>
      <c r="H28" s="4">
        <v>6</v>
      </c>
      <c r="I28" s="4">
        <f t="shared" si="5"/>
        <v>8989056</v>
      </c>
      <c r="J28" s="4">
        <v>14</v>
      </c>
      <c r="K28" s="4">
        <f t="shared" si="6"/>
        <v>9321984</v>
      </c>
      <c r="L28" s="4">
        <f t="shared" ref="L28:L31" si="21">J28</f>
        <v>14</v>
      </c>
      <c r="M28" s="4">
        <f t="shared" si="7"/>
        <v>9321984</v>
      </c>
      <c r="N28" s="4">
        <v>0</v>
      </c>
      <c r="O28" s="4">
        <f t="shared" si="8"/>
        <v>0</v>
      </c>
      <c r="P28" s="4">
        <f t="shared" si="4"/>
        <v>68550323.701999992</v>
      </c>
      <c r="Q28" s="4">
        <f t="shared" ref="Q28:Q31" si="22">$Q$2*A28</f>
        <v>69133637.83788</v>
      </c>
      <c r="R28" s="5">
        <f t="shared" ref="R28:R31" si="23">(P28-Q28)/Q28*100</f>
        <v>-0.843748649894417</v>
      </c>
    </row>
    <row r="29" spans="1:18" x14ac:dyDescent="0.25">
      <c r="A29" s="19">
        <v>1.1719999999999999</v>
      </c>
      <c r="B29" s="27">
        <v>6</v>
      </c>
      <c r="C29" s="27">
        <v>7</v>
      </c>
      <c r="D29" s="1" t="s">
        <v>83</v>
      </c>
      <c r="E29" s="4">
        <f>$I$3</f>
        <v>58895411.702</v>
      </c>
      <c r="F29" s="4">
        <v>0</v>
      </c>
      <c r="G29" s="29">
        <f t="shared" si="3"/>
        <v>0</v>
      </c>
      <c r="H29" s="4">
        <v>7</v>
      </c>
      <c r="I29" s="4">
        <f t="shared" si="5"/>
        <v>10487232</v>
      </c>
      <c r="J29" s="4">
        <v>12</v>
      </c>
      <c r="K29" s="4">
        <f t="shared" si="6"/>
        <v>7990272</v>
      </c>
      <c r="L29" s="4">
        <f t="shared" si="21"/>
        <v>12</v>
      </c>
      <c r="M29" s="4">
        <f t="shared" si="7"/>
        <v>7990272</v>
      </c>
      <c r="N29" s="4">
        <v>0</v>
      </c>
      <c r="O29" s="4">
        <f t="shared" si="8"/>
        <v>0</v>
      </c>
      <c r="P29" s="4">
        <f t="shared" si="4"/>
        <v>64388723.702</v>
      </c>
      <c r="Q29" s="4">
        <f t="shared" si="22"/>
        <v>65184733.343519993</v>
      </c>
      <c r="R29" s="5">
        <f t="shared" si="23"/>
        <v>-1.2211596192701535</v>
      </c>
    </row>
    <row r="30" spans="1:18" x14ac:dyDescent="0.25">
      <c r="A30" s="19">
        <v>1.1279999999999999</v>
      </c>
      <c r="B30" s="27">
        <v>6</v>
      </c>
      <c r="C30" s="27">
        <v>8</v>
      </c>
      <c r="D30" s="1" t="s">
        <v>84</v>
      </c>
      <c r="E30" s="4">
        <f>$I$3</f>
        <v>58895411.702</v>
      </c>
      <c r="F30" s="4">
        <v>0</v>
      </c>
      <c r="G30" s="29">
        <f t="shared" si="3"/>
        <v>0</v>
      </c>
      <c r="H30" s="4">
        <v>8</v>
      </c>
      <c r="I30" s="4">
        <f t="shared" si="5"/>
        <v>11985408</v>
      </c>
      <c r="J30" s="4">
        <v>11</v>
      </c>
      <c r="K30" s="4">
        <f t="shared" si="6"/>
        <v>7324416</v>
      </c>
      <c r="L30" s="4">
        <f t="shared" si="21"/>
        <v>11</v>
      </c>
      <c r="M30" s="4">
        <f t="shared" si="7"/>
        <v>7324416</v>
      </c>
      <c r="N30" s="4">
        <v>0</v>
      </c>
      <c r="O30" s="4">
        <f t="shared" si="8"/>
        <v>0</v>
      </c>
      <c r="P30" s="4">
        <f t="shared" si="4"/>
        <v>61558835.702</v>
      </c>
      <c r="Q30" s="4">
        <f t="shared" si="22"/>
        <v>62737524.924479991</v>
      </c>
      <c r="R30" s="5">
        <f t="shared" si="23"/>
        <v>-1.8787627084409744</v>
      </c>
    </row>
    <row r="31" spans="1:18" x14ac:dyDescent="0.25">
      <c r="A31" s="19">
        <v>1.276</v>
      </c>
      <c r="B31" s="27">
        <v>6</v>
      </c>
      <c r="C31" s="27">
        <v>9</v>
      </c>
      <c r="D31" s="1" t="s">
        <v>85</v>
      </c>
      <c r="E31" s="4">
        <f>$I$3</f>
        <v>58895411.702</v>
      </c>
      <c r="F31" s="4">
        <v>0</v>
      </c>
      <c r="G31" s="29">
        <f t="shared" si="3"/>
        <v>0</v>
      </c>
      <c r="H31" s="4">
        <v>9</v>
      </c>
      <c r="I31" s="4">
        <f t="shared" si="5"/>
        <v>13483584</v>
      </c>
      <c r="J31" s="4">
        <v>18</v>
      </c>
      <c r="K31" s="4">
        <f t="shared" si="6"/>
        <v>11985408</v>
      </c>
      <c r="L31" s="4">
        <f t="shared" si="21"/>
        <v>18</v>
      </c>
      <c r="M31" s="4">
        <f t="shared" si="7"/>
        <v>11985408</v>
      </c>
      <c r="N31" s="4">
        <v>0</v>
      </c>
      <c r="O31" s="4">
        <f t="shared" si="8"/>
        <v>0</v>
      </c>
      <c r="P31" s="4">
        <f t="shared" si="4"/>
        <v>69382643.701999992</v>
      </c>
      <c r="Q31" s="4">
        <f t="shared" si="22"/>
        <v>70969044.152160004</v>
      </c>
      <c r="R31" s="5">
        <f t="shared" si="23"/>
        <v>-2.2353414352865117</v>
      </c>
    </row>
    <row r="32" spans="1:18" x14ac:dyDescent="0.25">
      <c r="F32" s="4"/>
      <c r="G32" s="29"/>
      <c r="P32" s="4"/>
    </row>
    <row r="33" spans="1:18" x14ac:dyDescent="0.25">
      <c r="A33" s="19">
        <v>1.0980000000000001</v>
      </c>
      <c r="B33" s="27">
        <v>6</v>
      </c>
      <c r="C33" s="27">
        <v>7</v>
      </c>
      <c r="D33" s="1" t="s">
        <v>86</v>
      </c>
      <c r="E33" s="4">
        <f>$I$3</f>
        <v>58895411.702</v>
      </c>
      <c r="F33" s="4">
        <v>0</v>
      </c>
      <c r="G33" s="29">
        <f t="shared" si="3"/>
        <v>0</v>
      </c>
      <c r="H33" s="4">
        <v>7</v>
      </c>
      <c r="I33" s="4">
        <f t="shared" si="5"/>
        <v>10487232</v>
      </c>
      <c r="J33" s="4">
        <v>9</v>
      </c>
      <c r="K33" s="4">
        <f t="shared" si="6"/>
        <v>5992704</v>
      </c>
      <c r="L33" s="4">
        <f t="shared" ref="L33:L35" si="24">J33</f>
        <v>9</v>
      </c>
      <c r="M33" s="4">
        <f t="shared" si="7"/>
        <v>5992704</v>
      </c>
      <c r="N33" s="4">
        <v>0</v>
      </c>
      <c r="O33" s="4">
        <f t="shared" si="8"/>
        <v>0</v>
      </c>
      <c r="P33" s="4">
        <f t="shared" si="4"/>
        <v>60393587.702</v>
      </c>
      <c r="Q33" s="4">
        <f t="shared" ref="Q33:Q35" si="25">$Q$2*A33</f>
        <v>61068973.729680002</v>
      </c>
      <c r="R33" s="5">
        <f t="shared" ref="R33:R35" si="26">(P33-Q33)/Q33*100</f>
        <v>-1.1059397046192039</v>
      </c>
    </row>
    <row r="34" spans="1:18" x14ac:dyDescent="0.25">
      <c r="A34" s="19">
        <v>1.1539999999999999</v>
      </c>
      <c r="B34" s="27">
        <v>6</v>
      </c>
      <c r="C34" s="27">
        <v>8</v>
      </c>
      <c r="D34" s="1" t="s">
        <v>87</v>
      </c>
      <c r="E34" s="4">
        <f>$I$3</f>
        <v>58895411.702</v>
      </c>
      <c r="F34" s="4">
        <v>0</v>
      </c>
      <c r="G34" s="29">
        <f t="shared" si="3"/>
        <v>0</v>
      </c>
      <c r="H34" s="4">
        <v>8</v>
      </c>
      <c r="I34" s="4">
        <f t="shared" si="5"/>
        <v>11985408</v>
      </c>
      <c r="J34" s="4">
        <v>12</v>
      </c>
      <c r="K34" s="4">
        <f t="shared" si="6"/>
        <v>7990272</v>
      </c>
      <c r="L34" s="4">
        <f t="shared" si="24"/>
        <v>12</v>
      </c>
      <c r="M34" s="4">
        <f t="shared" si="7"/>
        <v>7990272</v>
      </c>
      <c r="N34" s="4">
        <v>0</v>
      </c>
      <c r="O34" s="4">
        <f t="shared" si="8"/>
        <v>0</v>
      </c>
      <c r="P34" s="4">
        <f t="shared" si="4"/>
        <v>62890547.702</v>
      </c>
      <c r="Q34" s="4">
        <f t="shared" si="25"/>
        <v>64183602.626639992</v>
      </c>
      <c r="R34" s="5">
        <f t="shared" si="26"/>
        <v>-2.0146187993867737</v>
      </c>
    </row>
    <row r="35" spans="1:18" x14ac:dyDescent="0.25">
      <c r="A35" s="19">
        <v>1.3169999999999999</v>
      </c>
      <c r="B35" s="27">
        <v>6</v>
      </c>
      <c r="C35" s="27">
        <v>9</v>
      </c>
      <c r="D35" s="1" t="s">
        <v>88</v>
      </c>
      <c r="E35" s="4">
        <f>$I$3</f>
        <v>58895411.702</v>
      </c>
      <c r="F35" s="4">
        <v>0</v>
      </c>
      <c r="G35" s="29">
        <f t="shared" si="3"/>
        <v>0</v>
      </c>
      <c r="H35" s="4">
        <v>9</v>
      </c>
      <c r="I35" s="4">
        <f t="shared" si="5"/>
        <v>13483584</v>
      </c>
      <c r="J35" s="4">
        <v>20</v>
      </c>
      <c r="K35" s="4">
        <f t="shared" si="6"/>
        <v>13317120</v>
      </c>
      <c r="L35" s="4">
        <f t="shared" si="24"/>
        <v>20</v>
      </c>
      <c r="M35" s="4">
        <f t="shared" si="7"/>
        <v>13317120</v>
      </c>
      <c r="N35" s="4">
        <v>0</v>
      </c>
      <c r="O35" s="4">
        <f t="shared" si="8"/>
        <v>0</v>
      </c>
      <c r="P35" s="4">
        <f t="shared" si="4"/>
        <v>72046067.701999992</v>
      </c>
      <c r="Q35" s="4">
        <f t="shared" si="25"/>
        <v>73249397.451719999</v>
      </c>
      <c r="R35" s="5">
        <f t="shared" si="26"/>
        <v>-1.6427845027846728</v>
      </c>
    </row>
    <row r="36" spans="1:18" x14ac:dyDescent="0.25">
      <c r="F36" s="4"/>
      <c r="G36" s="29"/>
      <c r="P36" s="4"/>
    </row>
    <row r="37" spans="1:18" x14ac:dyDescent="0.25">
      <c r="A37" s="19">
        <v>1.208</v>
      </c>
      <c r="B37" s="27">
        <v>6</v>
      </c>
      <c r="C37" s="27">
        <v>8</v>
      </c>
      <c r="D37" s="1" t="s">
        <v>89</v>
      </c>
      <c r="E37" s="4">
        <f>$I$3</f>
        <v>58895411.702</v>
      </c>
      <c r="F37" s="4">
        <v>0</v>
      </c>
      <c r="G37" s="29">
        <f t="shared" si="3"/>
        <v>0</v>
      </c>
      <c r="H37" s="4">
        <v>8</v>
      </c>
      <c r="I37" s="4">
        <f t="shared" si="5"/>
        <v>11985408</v>
      </c>
      <c r="J37" s="4">
        <v>15</v>
      </c>
      <c r="K37" s="4">
        <f t="shared" si="6"/>
        <v>9987840</v>
      </c>
      <c r="L37" s="4">
        <f t="shared" ref="L37:L38" si="27">J37</f>
        <v>15</v>
      </c>
      <c r="M37" s="4">
        <f t="shared" si="7"/>
        <v>9987840</v>
      </c>
      <c r="N37" s="4">
        <v>0</v>
      </c>
      <c r="O37" s="4">
        <f t="shared" si="8"/>
        <v>0</v>
      </c>
      <c r="P37" s="4">
        <f t="shared" si="4"/>
        <v>66885683.702</v>
      </c>
      <c r="Q37" s="4">
        <f t="shared" ref="Q37:Q38" si="28">$Q$2*A37</f>
        <v>67186994.777279988</v>
      </c>
      <c r="R37" s="5">
        <f t="shared" ref="R37:R38" si="29">(P37-Q37)/Q37*100</f>
        <v>-0.44846636805056206</v>
      </c>
    </row>
    <row r="38" spans="1:18" x14ac:dyDescent="0.25">
      <c r="A38" s="19">
        <v>1.3540000000000001</v>
      </c>
      <c r="B38" s="27">
        <v>6</v>
      </c>
      <c r="C38" s="27">
        <v>9</v>
      </c>
      <c r="D38" s="1" t="s">
        <v>90</v>
      </c>
      <c r="E38" s="4">
        <f>$I$3</f>
        <v>58895411.702</v>
      </c>
      <c r="F38" s="4">
        <v>0</v>
      </c>
      <c r="G38" s="29">
        <f t="shared" si="3"/>
        <v>0</v>
      </c>
      <c r="H38" s="4">
        <v>9</v>
      </c>
      <c r="I38" s="4">
        <f t="shared" si="5"/>
        <v>13483584</v>
      </c>
      <c r="J38" s="4">
        <v>22</v>
      </c>
      <c r="K38" s="4">
        <f t="shared" si="6"/>
        <v>14648832</v>
      </c>
      <c r="L38" s="4">
        <f t="shared" si="27"/>
        <v>22</v>
      </c>
      <c r="M38" s="4">
        <f t="shared" si="7"/>
        <v>14648832</v>
      </c>
      <c r="N38" s="4">
        <v>0</v>
      </c>
      <c r="O38" s="4">
        <f t="shared" si="8"/>
        <v>0</v>
      </c>
      <c r="P38" s="4">
        <f t="shared" si="4"/>
        <v>74709491.701999992</v>
      </c>
      <c r="Q38" s="4">
        <f t="shared" si="28"/>
        <v>75307277.258640006</v>
      </c>
      <c r="R38" s="5">
        <f t="shared" si="29"/>
        <v>-0.79379520598911313</v>
      </c>
    </row>
    <row r="39" spans="1:18" x14ac:dyDescent="0.25">
      <c r="F39" s="4"/>
      <c r="G39" s="29"/>
      <c r="P39" s="4"/>
    </row>
    <row r="40" spans="1:18" x14ac:dyDescent="0.25">
      <c r="A40" s="19">
        <v>1.4119999999999999</v>
      </c>
      <c r="B40" s="27">
        <v>6</v>
      </c>
      <c r="C40" s="27">
        <v>9</v>
      </c>
      <c r="D40" s="1" t="s">
        <v>91</v>
      </c>
      <c r="E40" s="4">
        <f>$I$3</f>
        <v>58895411.702</v>
      </c>
      <c r="F40" s="4">
        <v>0</v>
      </c>
      <c r="G40" s="29">
        <f t="shared" si="3"/>
        <v>0</v>
      </c>
      <c r="H40" s="4">
        <v>9</v>
      </c>
      <c r="I40" s="4">
        <f t="shared" si="5"/>
        <v>13483584</v>
      </c>
      <c r="J40" s="4">
        <v>24</v>
      </c>
      <c r="K40" s="4">
        <f t="shared" si="6"/>
        <v>15980544</v>
      </c>
      <c r="L40" s="4">
        <f t="shared" ref="L40" si="30">J40</f>
        <v>24</v>
      </c>
      <c r="M40" s="4">
        <f t="shared" si="7"/>
        <v>15980544</v>
      </c>
      <c r="N40" s="4">
        <v>0</v>
      </c>
      <c r="O40" s="4">
        <f t="shared" si="8"/>
        <v>0</v>
      </c>
      <c r="P40" s="4">
        <f t="shared" si="4"/>
        <v>77372915.701999992</v>
      </c>
      <c r="Q40" s="4">
        <f t="shared" ref="Q40" si="31">$Q$2*A40</f>
        <v>78533142.901919991</v>
      </c>
      <c r="R40" s="5">
        <f t="shared" ref="R40" si="32">(P40-Q40)/Q40*100</f>
        <v>-1.4773726824724256</v>
      </c>
    </row>
  </sheetData>
  <pageMargins left="0.7" right="0.7" top="0.75" bottom="0.75" header="0.3" footer="0.3"/>
  <pageSetup orientation="portrait" r:id="rId1"/>
  <ignoredErrors>
    <ignoredError sqref="L13 L26:L40 L16:L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47AD-965B-4E9C-B121-027FCF337875}">
  <dimension ref="A1:AB23"/>
  <sheetViews>
    <sheetView zoomScaleNormal="100" workbookViewId="0">
      <pane ySplit="3" topLeftCell="A4" activePane="bottomLeft" state="frozen"/>
      <selection pane="bottomLeft" activeCell="R5" sqref="R5"/>
    </sheetView>
  </sheetViews>
  <sheetFormatPr defaultRowHeight="15" x14ac:dyDescent="0.25"/>
  <cols>
    <col min="1" max="1" width="11.42578125" style="1" bestFit="1" customWidth="1"/>
    <col min="2" max="2" width="8.42578125" style="1" bestFit="1" customWidth="1"/>
    <col min="3" max="3" width="14.42578125" bestFit="1" customWidth="1"/>
    <col min="4" max="4" width="10.140625" style="1" bestFit="1" customWidth="1"/>
    <col min="5" max="5" width="6" style="1" customWidth="1"/>
    <col min="6" max="6" width="7.5703125" style="1" bestFit="1" customWidth="1"/>
    <col min="7" max="7" width="7.28515625" style="1" bestFit="1" customWidth="1"/>
    <col min="8" max="8" width="12.28515625" style="1" bestFit="1" customWidth="1"/>
    <col min="9" max="9" width="4.5703125" style="1" bestFit="1" customWidth="1"/>
    <col min="10" max="10" width="4.5703125" style="1" customWidth="1"/>
    <col min="11" max="11" width="12.85546875" style="1" customWidth="1"/>
    <col min="12" max="12" width="5.5703125" bestFit="1" customWidth="1"/>
    <col min="13" max="13" width="5.42578125" customWidth="1"/>
    <col min="14" max="14" width="12.85546875" style="1" customWidth="1"/>
    <col min="15" max="15" width="6.5703125" style="1" bestFit="1" customWidth="1"/>
    <col min="16" max="16" width="4" style="1" bestFit="1" customWidth="1"/>
    <col min="17" max="17" width="12.7109375" style="1" customWidth="1"/>
    <col min="18" max="18" width="12.85546875" style="1" customWidth="1"/>
    <col min="19" max="19" width="12.7109375" style="1" bestFit="1" customWidth="1"/>
    <col min="20" max="20" width="9.28515625" style="1" bestFit="1" customWidth="1"/>
    <col min="22" max="22" width="0.85546875" style="7" customWidth="1"/>
    <col min="23" max="23" width="10.140625" style="1" customWidth="1"/>
    <col min="24" max="24" width="8.5703125" style="1" customWidth="1"/>
    <col min="25" max="25" width="9.140625" style="1" bestFit="1" customWidth="1"/>
    <col min="26" max="26" width="9.140625" style="1" customWidth="1"/>
    <col min="27" max="27" width="9.140625" style="1"/>
  </cols>
  <sheetData>
    <row r="1" spans="1:28" s="2" customFormat="1" ht="60" x14ac:dyDescent="0.25">
      <c r="A1" s="3" t="s">
        <v>7</v>
      </c>
      <c r="B1" s="3" t="s">
        <v>6</v>
      </c>
      <c r="C1" s="3" t="s">
        <v>57</v>
      </c>
      <c r="D1" s="3" t="s">
        <v>28</v>
      </c>
      <c r="E1" s="3"/>
      <c r="F1" s="3" t="s">
        <v>2</v>
      </c>
      <c r="G1" s="3" t="s">
        <v>52</v>
      </c>
      <c r="H1" s="3" t="s">
        <v>53</v>
      </c>
      <c r="I1" s="3"/>
      <c r="J1" s="3"/>
      <c r="K1" s="3" t="s">
        <v>29</v>
      </c>
      <c r="N1" s="3" t="s">
        <v>48</v>
      </c>
      <c r="O1" s="3"/>
      <c r="P1" s="3"/>
      <c r="Q1" s="3" t="s">
        <v>47</v>
      </c>
      <c r="R1" s="3" t="s">
        <v>26</v>
      </c>
      <c r="S1" s="3" t="s">
        <v>27</v>
      </c>
      <c r="T1" s="3" t="s">
        <v>23</v>
      </c>
      <c r="V1" s="6"/>
      <c r="W1" s="3" t="s">
        <v>24</v>
      </c>
      <c r="X1" s="3" t="s">
        <v>1</v>
      </c>
      <c r="Y1" s="3" t="s">
        <v>0</v>
      </c>
      <c r="Z1" s="3" t="s">
        <v>45</v>
      </c>
      <c r="AA1" s="3" t="s">
        <v>25</v>
      </c>
      <c r="AB1" s="3" t="s">
        <v>46</v>
      </c>
    </row>
    <row r="2" spans="1:28" s="2" customFormat="1" x14ac:dyDescent="0.25">
      <c r="A2" s="3" t="s">
        <v>49</v>
      </c>
      <c r="B2" s="3"/>
      <c r="C2" s="9"/>
      <c r="D2" s="3"/>
      <c r="E2" s="3"/>
      <c r="I2" s="4"/>
      <c r="K2" s="4">
        <f>1498176</f>
        <v>1498176</v>
      </c>
      <c r="N2" s="11">
        <f>$AA$2*$AA$2</f>
        <v>665856</v>
      </c>
      <c r="Q2" s="11">
        <f>$AA$2*$AA$2</f>
        <v>665856</v>
      </c>
      <c r="R2" s="12">
        <v>1.4142135623730949</v>
      </c>
      <c r="S2" s="13">
        <v>55618373.159999996</v>
      </c>
      <c r="T2" s="3"/>
      <c r="V2" s="6"/>
      <c r="W2" s="3">
        <v>1836</v>
      </c>
      <c r="X2" s="3"/>
      <c r="Y2" s="3">
        <v>816</v>
      </c>
      <c r="Z2" s="3"/>
      <c r="AA2" s="3">
        <v>816</v>
      </c>
    </row>
    <row r="3" spans="1:28" x14ac:dyDescent="0.25">
      <c r="A3" s="1" t="s">
        <v>50</v>
      </c>
      <c r="C3" s="10"/>
      <c r="H3" s="4">
        <v>29447705.851</v>
      </c>
      <c r="I3" s="4"/>
      <c r="J3" s="8"/>
      <c r="N3" s="4">
        <v>105124156</v>
      </c>
      <c r="Q3" s="4">
        <f>S15/R2</f>
        <v>121091308.63677961</v>
      </c>
      <c r="W3" s="1">
        <v>288</v>
      </c>
      <c r="Y3" s="1">
        <v>128</v>
      </c>
      <c r="AA3" s="1">
        <v>128</v>
      </c>
    </row>
    <row r="5" spans="1:28" x14ac:dyDescent="0.25">
      <c r="A5" s="1">
        <v>1</v>
      </c>
      <c r="B5" s="1">
        <v>1</v>
      </c>
      <c r="C5" t="s">
        <v>4</v>
      </c>
      <c r="D5" s="5">
        <v>0.74139999999999995</v>
      </c>
      <c r="E5" s="5"/>
      <c r="F5" s="1" t="s">
        <v>5</v>
      </c>
      <c r="G5" s="18" t="s">
        <v>51</v>
      </c>
      <c r="H5" s="4">
        <f>29447705.851*R2</f>
        <v>41645344.995257743</v>
      </c>
      <c r="I5" s="4">
        <v>1</v>
      </c>
      <c r="J5" s="4">
        <v>0</v>
      </c>
      <c r="K5" s="4">
        <f t="shared" ref="K5:K23" si="0">$K$2*J5</f>
        <v>0</v>
      </c>
      <c r="L5" s="4"/>
      <c r="M5" s="4">
        <v>0</v>
      </c>
      <c r="N5" s="4">
        <f t="shared" ref="N5:N23" si="1">$N$2*M5</f>
        <v>0</v>
      </c>
      <c r="Q5" s="4">
        <f t="shared" ref="Q5:Q23" si="2">$Q$2*P5</f>
        <v>0</v>
      </c>
      <c r="R5" s="4">
        <f t="shared" ref="R5:R23" si="3">H5-K5+N5+Q5</f>
        <v>41645344.995257743</v>
      </c>
      <c r="S5" s="4">
        <f t="shared" ref="S5:S23" si="4">$S$2*D5</f>
        <v>41235461.860823996</v>
      </c>
      <c r="T5" s="5">
        <f t="shared" ref="T5:T23" si="5">(R5-S5)/S5*100</f>
        <v>0.99400641083435604</v>
      </c>
      <c r="W5" s="1">
        <v>1</v>
      </c>
      <c r="X5" s="1">
        <v>0</v>
      </c>
      <c r="Y5" s="1">
        <v>0</v>
      </c>
      <c r="Z5" s="1">
        <v>2</v>
      </c>
      <c r="AA5" s="1">
        <v>0</v>
      </c>
    </row>
    <row r="6" spans="1:28" x14ac:dyDescent="0.25">
      <c r="A6" s="1">
        <v>2</v>
      </c>
      <c r="B6" s="1">
        <f t="shared" ref="B6:B23" si="6">A6*2</f>
        <v>4</v>
      </c>
      <c r="C6" t="s">
        <v>56</v>
      </c>
      <c r="D6" s="5">
        <v>2.97024</v>
      </c>
      <c r="E6" s="5"/>
      <c r="F6" s="1" t="s">
        <v>3</v>
      </c>
      <c r="G6" s="1" t="s">
        <v>5</v>
      </c>
      <c r="H6" s="4">
        <f>H3*2*R2*A6</f>
        <v>166581379.98103097</v>
      </c>
      <c r="I6" s="4">
        <v>1</v>
      </c>
      <c r="J6" s="4">
        <v>0</v>
      </c>
      <c r="K6" s="4">
        <f t="shared" si="0"/>
        <v>0</v>
      </c>
      <c r="L6" s="4"/>
      <c r="M6" s="4">
        <v>0</v>
      </c>
      <c r="N6" s="4">
        <f t="shared" si="1"/>
        <v>0</v>
      </c>
      <c r="O6" s="4"/>
      <c r="P6" s="4"/>
      <c r="Q6" s="4">
        <f t="shared" si="2"/>
        <v>0</v>
      </c>
      <c r="R6" s="4">
        <f t="shared" si="3"/>
        <v>166581379.98103097</v>
      </c>
      <c r="S6" s="4">
        <f t="shared" si="4"/>
        <v>165199916.69475839</v>
      </c>
      <c r="T6" s="5">
        <f t="shared" si="5"/>
        <v>0.83623727778575685</v>
      </c>
      <c r="W6" s="1">
        <v>2</v>
      </c>
      <c r="X6" s="1">
        <f>W6</f>
        <v>2</v>
      </c>
      <c r="Y6" s="1">
        <v>2</v>
      </c>
      <c r="Z6" s="1">
        <v>2</v>
      </c>
      <c r="AA6" s="1">
        <v>0</v>
      </c>
    </row>
    <row r="7" spans="1:28" s="15" customFormat="1" x14ac:dyDescent="0.25">
      <c r="A7" s="14">
        <v>3</v>
      </c>
      <c r="B7" s="14">
        <f t="shared" si="6"/>
        <v>6</v>
      </c>
      <c r="C7" s="15" t="s">
        <v>11</v>
      </c>
      <c r="D7" s="17">
        <v>2.673</v>
      </c>
      <c r="E7" s="17"/>
      <c r="F7" s="14" t="s">
        <v>8</v>
      </c>
      <c r="G7" s="14" t="s">
        <v>3</v>
      </c>
      <c r="H7" s="16">
        <f>R6</f>
        <v>166581379.98103097</v>
      </c>
      <c r="I7" s="16">
        <v>4</v>
      </c>
      <c r="J7" s="16">
        <v>12</v>
      </c>
      <c r="K7" s="16">
        <f t="shared" si="0"/>
        <v>17978112</v>
      </c>
      <c r="L7" s="16"/>
      <c r="M7" s="16">
        <v>0</v>
      </c>
      <c r="N7" s="16">
        <f t="shared" si="1"/>
        <v>0</v>
      </c>
      <c r="O7" s="16"/>
      <c r="P7" s="16"/>
      <c r="Q7" s="16">
        <f t="shared" si="2"/>
        <v>0</v>
      </c>
      <c r="R7" s="16">
        <f t="shared" si="3"/>
        <v>148603267.98103097</v>
      </c>
      <c r="S7" s="16">
        <f t="shared" si="4"/>
        <v>148667911.45668</v>
      </c>
      <c r="T7" s="17">
        <f t="shared" si="5"/>
        <v>-4.3481794434076869E-2</v>
      </c>
      <c r="V7" s="7"/>
      <c r="W7" s="14">
        <v>3</v>
      </c>
      <c r="X7" s="14">
        <f>W7</f>
        <v>3</v>
      </c>
      <c r="Y7" s="14">
        <v>3</v>
      </c>
      <c r="Z7" s="14">
        <v>2</v>
      </c>
      <c r="AA7" s="14">
        <v>1</v>
      </c>
    </row>
    <row r="8" spans="1:28" x14ac:dyDescent="0.25">
      <c r="A8" s="1">
        <v>4</v>
      </c>
      <c r="B8" s="1">
        <f t="shared" si="6"/>
        <v>8</v>
      </c>
      <c r="C8" t="s">
        <v>12</v>
      </c>
      <c r="D8" s="26">
        <v>2.4500000000000002</v>
      </c>
      <c r="E8" s="5"/>
      <c r="F8" s="1" t="s">
        <v>9</v>
      </c>
      <c r="G8" s="1" t="s">
        <v>8</v>
      </c>
      <c r="H8" s="4">
        <f>$R$7</f>
        <v>148603267.98103097</v>
      </c>
      <c r="I8" s="4">
        <v>4</v>
      </c>
      <c r="J8" s="4">
        <f t="shared" ref="J8:J23" si="7">A8*I8</f>
        <v>16</v>
      </c>
      <c r="K8" s="4">
        <f t="shared" si="0"/>
        <v>23970816</v>
      </c>
      <c r="L8" s="20">
        <v>4</v>
      </c>
      <c r="M8" s="4">
        <f t="shared" ref="M8:M14" si="8">L8*A8</f>
        <v>16</v>
      </c>
      <c r="N8" s="4">
        <f t="shared" si="1"/>
        <v>10653696</v>
      </c>
      <c r="O8" s="4"/>
      <c r="P8" s="4"/>
      <c r="Q8" s="4">
        <f t="shared" si="2"/>
        <v>0</v>
      </c>
      <c r="R8" s="4">
        <f t="shared" si="3"/>
        <v>135286147.98103097</v>
      </c>
      <c r="S8" s="4">
        <f t="shared" si="4"/>
        <v>136265014.24200001</v>
      </c>
      <c r="T8" s="5">
        <f t="shared" si="5"/>
        <v>-0.71835479298495808</v>
      </c>
      <c r="W8" s="1">
        <v>4</v>
      </c>
      <c r="X8" s="1">
        <f t="shared" ref="X8:X23" si="9">W8</f>
        <v>4</v>
      </c>
      <c r="Y8" s="1">
        <v>4</v>
      </c>
      <c r="Z8" s="1">
        <v>2</v>
      </c>
      <c r="AA8" s="1">
        <v>2</v>
      </c>
    </row>
    <row r="9" spans="1:28" x14ac:dyDescent="0.25">
      <c r="A9" s="1">
        <v>5</v>
      </c>
      <c r="B9" s="1">
        <f t="shared" si="6"/>
        <v>10</v>
      </c>
      <c r="C9" t="s">
        <v>13</v>
      </c>
      <c r="D9" s="26">
        <v>1.589</v>
      </c>
      <c r="E9" s="5"/>
      <c r="F9" s="1" t="s">
        <v>10</v>
      </c>
      <c r="G9" s="1" t="s">
        <v>8</v>
      </c>
      <c r="H9" s="4">
        <f>H8</f>
        <v>148603267.98103097</v>
      </c>
      <c r="I9" s="4">
        <v>12</v>
      </c>
      <c r="J9" s="4">
        <f t="shared" si="7"/>
        <v>60</v>
      </c>
      <c r="K9" s="4">
        <f t="shared" si="0"/>
        <v>89890560</v>
      </c>
      <c r="L9" s="20">
        <v>9</v>
      </c>
      <c r="M9" s="4">
        <f t="shared" si="8"/>
        <v>45</v>
      </c>
      <c r="N9" s="4">
        <f t="shared" si="1"/>
        <v>29963520</v>
      </c>
      <c r="O9" s="4"/>
      <c r="P9" s="4"/>
      <c r="Q9" s="4">
        <f t="shared" si="2"/>
        <v>0</v>
      </c>
      <c r="R9" s="4">
        <f t="shared" si="3"/>
        <v>88676227.981030971</v>
      </c>
      <c r="S9" s="4">
        <f t="shared" si="4"/>
        <v>88377594.951239988</v>
      </c>
      <c r="T9" s="5">
        <f t="shared" si="5"/>
        <v>0.33790581193768116</v>
      </c>
      <c r="W9" s="1">
        <v>5</v>
      </c>
      <c r="X9" s="1">
        <f t="shared" si="9"/>
        <v>5</v>
      </c>
      <c r="Y9" s="1">
        <v>5</v>
      </c>
      <c r="Z9" s="1">
        <v>2</v>
      </c>
      <c r="AA9" s="1">
        <v>3</v>
      </c>
    </row>
    <row r="10" spans="1:28" x14ac:dyDescent="0.25">
      <c r="A10" s="1">
        <v>6</v>
      </c>
      <c r="B10" s="1">
        <f t="shared" si="6"/>
        <v>12</v>
      </c>
      <c r="C10" t="s">
        <v>15</v>
      </c>
      <c r="D10" s="26">
        <v>1.242</v>
      </c>
      <c r="E10" s="5"/>
      <c r="F10" s="1" t="s">
        <v>14</v>
      </c>
      <c r="G10" s="1" t="s">
        <v>8</v>
      </c>
      <c r="H10" s="4">
        <f t="shared" ref="H10:H23" si="10">H9</f>
        <v>148603267.98103097</v>
      </c>
      <c r="I10" s="4">
        <v>16</v>
      </c>
      <c r="J10" s="4">
        <f t="shared" si="7"/>
        <v>96</v>
      </c>
      <c r="K10" s="4">
        <f t="shared" si="0"/>
        <v>143824896</v>
      </c>
      <c r="L10" s="20">
        <v>16</v>
      </c>
      <c r="M10" s="4">
        <f t="shared" si="8"/>
        <v>96</v>
      </c>
      <c r="N10" s="4">
        <f t="shared" si="1"/>
        <v>63922176</v>
      </c>
      <c r="O10" s="4"/>
      <c r="P10" s="4"/>
      <c r="Q10" s="4">
        <f t="shared" si="2"/>
        <v>0</v>
      </c>
      <c r="R10" s="4">
        <f t="shared" si="3"/>
        <v>68700547.981030971</v>
      </c>
      <c r="S10" s="4">
        <f t="shared" si="4"/>
        <v>69078019.464719996</v>
      </c>
      <c r="T10" s="5">
        <f t="shared" si="5"/>
        <v>-0.54644224981263378</v>
      </c>
      <c r="W10" s="1">
        <v>6</v>
      </c>
      <c r="X10" s="1">
        <f t="shared" si="9"/>
        <v>6</v>
      </c>
      <c r="Y10" s="1">
        <v>6</v>
      </c>
      <c r="Z10" s="1">
        <v>2</v>
      </c>
      <c r="AA10" s="1">
        <v>4</v>
      </c>
    </row>
    <row r="11" spans="1:28" x14ac:dyDescent="0.25">
      <c r="A11" s="1">
        <v>7</v>
      </c>
      <c r="B11" s="1">
        <f t="shared" si="6"/>
        <v>14</v>
      </c>
      <c r="C11" t="s">
        <v>17</v>
      </c>
      <c r="D11" s="25">
        <v>1.0976999999999999</v>
      </c>
      <c r="E11" s="5"/>
      <c r="F11" s="1" t="s">
        <v>16</v>
      </c>
      <c r="G11" s="1" t="s">
        <v>8</v>
      </c>
      <c r="H11" s="4">
        <f t="shared" si="10"/>
        <v>148603267.98103097</v>
      </c>
      <c r="I11" s="4">
        <v>16</v>
      </c>
      <c r="J11" s="4">
        <f t="shared" si="7"/>
        <v>112</v>
      </c>
      <c r="K11" s="4">
        <f t="shared" si="0"/>
        <v>167795712</v>
      </c>
      <c r="L11" s="20">
        <v>17</v>
      </c>
      <c r="M11" s="4">
        <f t="shared" si="8"/>
        <v>119</v>
      </c>
      <c r="N11" s="4">
        <f t="shared" si="1"/>
        <v>79236864</v>
      </c>
      <c r="O11" s="4"/>
      <c r="P11" s="4"/>
      <c r="Q11" s="4">
        <f t="shared" si="2"/>
        <v>0</v>
      </c>
      <c r="R11" s="4">
        <f t="shared" si="3"/>
        <v>60044419.981030971</v>
      </c>
      <c r="S11" s="4">
        <f t="shared" si="4"/>
        <v>61052288.21773199</v>
      </c>
      <c r="T11" s="5">
        <f t="shared" si="5"/>
        <v>-1.650827947851256</v>
      </c>
      <c r="W11" s="1">
        <v>7</v>
      </c>
      <c r="X11" s="1">
        <f t="shared" si="9"/>
        <v>7</v>
      </c>
      <c r="Y11" s="1">
        <v>7</v>
      </c>
      <c r="Z11" s="1">
        <v>2</v>
      </c>
      <c r="AA11" s="1">
        <v>5</v>
      </c>
    </row>
    <row r="12" spans="1:28" x14ac:dyDescent="0.25">
      <c r="A12" s="1">
        <v>8</v>
      </c>
      <c r="B12" s="1">
        <f t="shared" si="6"/>
        <v>16</v>
      </c>
      <c r="C12" t="s">
        <v>19</v>
      </c>
      <c r="D12" s="25">
        <v>1.2075</v>
      </c>
      <c r="E12" s="5"/>
      <c r="F12" s="1" t="s">
        <v>18</v>
      </c>
      <c r="G12" s="1" t="s">
        <v>8</v>
      </c>
      <c r="H12" s="4">
        <f t="shared" si="10"/>
        <v>148603267.98103097</v>
      </c>
      <c r="I12" s="4">
        <v>16</v>
      </c>
      <c r="J12" s="4">
        <f t="shared" si="7"/>
        <v>128</v>
      </c>
      <c r="K12" s="4">
        <f t="shared" si="0"/>
        <v>191766528</v>
      </c>
      <c r="L12" s="20">
        <v>20</v>
      </c>
      <c r="M12" s="4">
        <f t="shared" si="8"/>
        <v>160</v>
      </c>
      <c r="N12" s="4">
        <f t="shared" si="1"/>
        <v>106536960</v>
      </c>
      <c r="O12" s="4"/>
      <c r="P12" s="4"/>
      <c r="Q12" s="4">
        <f t="shared" si="2"/>
        <v>0</v>
      </c>
      <c r="R12" s="4">
        <f t="shared" si="3"/>
        <v>63373699.981030971</v>
      </c>
      <c r="S12" s="4">
        <f t="shared" si="4"/>
        <v>67159185.590700001</v>
      </c>
      <c r="T12" s="5">
        <f t="shared" si="5"/>
        <v>-5.6365865314978327</v>
      </c>
      <c r="W12" s="1">
        <v>8</v>
      </c>
      <c r="X12" s="1">
        <f t="shared" si="9"/>
        <v>8</v>
      </c>
      <c r="Y12" s="1">
        <v>8</v>
      </c>
      <c r="Z12" s="1">
        <v>2</v>
      </c>
      <c r="AA12" s="1">
        <v>6</v>
      </c>
    </row>
    <row r="13" spans="1:28" x14ac:dyDescent="0.25">
      <c r="A13" s="1">
        <v>9</v>
      </c>
      <c r="B13" s="1">
        <f t="shared" si="6"/>
        <v>18</v>
      </c>
      <c r="C13" t="s">
        <v>21</v>
      </c>
      <c r="D13" s="25">
        <v>1.4119999999999999</v>
      </c>
      <c r="E13" s="5"/>
      <c r="F13" s="1" t="s">
        <v>20</v>
      </c>
      <c r="G13" s="1" t="s">
        <v>8</v>
      </c>
      <c r="H13" s="4">
        <f t="shared" si="10"/>
        <v>148603267.98103097</v>
      </c>
      <c r="I13" s="4">
        <v>16</v>
      </c>
      <c r="J13" s="4">
        <f t="shared" si="7"/>
        <v>144</v>
      </c>
      <c r="K13" s="4">
        <f t="shared" si="0"/>
        <v>215737344</v>
      </c>
      <c r="L13" s="20">
        <v>24</v>
      </c>
      <c r="M13" s="4">
        <f t="shared" si="8"/>
        <v>216</v>
      </c>
      <c r="N13" s="4">
        <f t="shared" si="1"/>
        <v>143824896</v>
      </c>
      <c r="O13" s="4"/>
      <c r="P13" s="4"/>
      <c r="Q13" s="4">
        <f t="shared" si="2"/>
        <v>0</v>
      </c>
      <c r="R13" s="4">
        <f t="shared" si="3"/>
        <v>76690819.981030971</v>
      </c>
      <c r="S13" s="4">
        <f t="shared" si="4"/>
        <v>78533142.901919991</v>
      </c>
      <c r="T13" s="5">
        <f t="shared" si="5"/>
        <v>-2.3459177269778904</v>
      </c>
      <c r="W13" s="1">
        <v>9</v>
      </c>
      <c r="X13" s="1">
        <f t="shared" si="9"/>
        <v>9</v>
      </c>
      <c r="Y13" s="1">
        <v>9</v>
      </c>
      <c r="Z13" s="1">
        <v>2</v>
      </c>
      <c r="AA13" s="1">
        <v>7</v>
      </c>
    </row>
    <row r="14" spans="1:28" x14ac:dyDescent="0.25">
      <c r="A14" s="1">
        <v>10</v>
      </c>
      <c r="B14" s="1">
        <f t="shared" si="6"/>
        <v>20</v>
      </c>
      <c r="C14" t="s">
        <v>55</v>
      </c>
      <c r="D14" s="26">
        <v>3.15</v>
      </c>
      <c r="E14" s="5"/>
      <c r="F14" s="1" t="s">
        <v>22</v>
      </c>
      <c r="G14" s="1" t="s">
        <v>8</v>
      </c>
      <c r="H14" s="4">
        <f t="shared" si="10"/>
        <v>148603267.98103097</v>
      </c>
      <c r="I14" s="4">
        <v>16</v>
      </c>
      <c r="J14" s="4">
        <f t="shared" si="7"/>
        <v>160</v>
      </c>
      <c r="K14" s="4">
        <f t="shared" si="0"/>
        <v>239708160</v>
      </c>
      <c r="L14" s="20">
        <v>40</v>
      </c>
      <c r="M14" s="4">
        <f t="shared" si="8"/>
        <v>400</v>
      </c>
      <c r="N14" s="4">
        <f t="shared" si="1"/>
        <v>266342400</v>
      </c>
      <c r="O14" s="4"/>
      <c r="P14" s="4"/>
      <c r="Q14" s="4">
        <f t="shared" si="2"/>
        <v>0</v>
      </c>
      <c r="R14" s="4">
        <f t="shared" si="3"/>
        <v>175237507.98103097</v>
      </c>
      <c r="S14" s="4">
        <f t="shared" si="4"/>
        <v>175197875.454</v>
      </c>
      <c r="T14" s="5">
        <f t="shared" si="5"/>
        <v>2.2621579701393443E-2</v>
      </c>
      <c r="W14" s="1">
        <v>10</v>
      </c>
      <c r="X14" s="1">
        <f t="shared" si="9"/>
        <v>10</v>
      </c>
      <c r="Y14" s="1">
        <v>10</v>
      </c>
      <c r="Z14" s="1">
        <v>2</v>
      </c>
      <c r="AA14" s="1">
        <v>8</v>
      </c>
    </row>
    <row r="15" spans="1:28" x14ac:dyDescent="0.25">
      <c r="A15" s="1">
        <v>11</v>
      </c>
      <c r="B15" s="1">
        <f t="shared" si="6"/>
        <v>22</v>
      </c>
      <c r="C15" t="s">
        <v>30</v>
      </c>
      <c r="D15" s="21">
        <v>3.0790000000000002</v>
      </c>
      <c r="F15" s="1" t="s">
        <v>37</v>
      </c>
      <c r="G15" s="1" t="s">
        <v>8</v>
      </c>
      <c r="H15" s="4">
        <f t="shared" si="10"/>
        <v>148603267.98103097</v>
      </c>
      <c r="I15" s="4">
        <v>16</v>
      </c>
      <c r="J15" s="4">
        <f t="shared" si="7"/>
        <v>176</v>
      </c>
      <c r="K15" s="4">
        <f t="shared" si="0"/>
        <v>263678976</v>
      </c>
      <c r="L15" s="4"/>
      <c r="M15" s="4">
        <v>400</v>
      </c>
      <c r="N15" s="4">
        <f t="shared" si="1"/>
        <v>266342400</v>
      </c>
      <c r="O15" s="20">
        <v>3</v>
      </c>
      <c r="P15" s="4">
        <f t="shared" ref="P15:P23" si="11">A15*O15</f>
        <v>33</v>
      </c>
      <c r="Q15" s="4">
        <f t="shared" si="2"/>
        <v>21973248</v>
      </c>
      <c r="R15" s="4">
        <f t="shared" si="3"/>
        <v>173239939.98103097</v>
      </c>
      <c r="S15" s="4">
        <f t="shared" si="4"/>
        <v>171248970.95964</v>
      </c>
      <c r="T15" s="5">
        <f t="shared" si="5"/>
        <v>1.162616633684886</v>
      </c>
      <c r="W15" s="1">
        <v>11</v>
      </c>
      <c r="X15" s="1">
        <f t="shared" si="9"/>
        <v>11</v>
      </c>
      <c r="Y15" s="1">
        <v>11</v>
      </c>
      <c r="Z15" s="1">
        <v>2</v>
      </c>
      <c r="AA15" s="1">
        <v>9</v>
      </c>
    </row>
    <row r="16" spans="1:28" x14ac:dyDescent="0.25">
      <c r="A16" s="1">
        <v>12</v>
      </c>
      <c r="B16" s="1">
        <f t="shared" si="6"/>
        <v>24</v>
      </c>
      <c r="C16" t="s">
        <v>54</v>
      </c>
      <c r="D16" s="24">
        <v>2.85</v>
      </c>
      <c r="E16" s="19"/>
      <c r="F16" s="1" t="s">
        <v>38</v>
      </c>
      <c r="G16" s="1" t="s">
        <v>8</v>
      </c>
      <c r="H16" s="4">
        <f t="shared" si="10"/>
        <v>148603267.98103097</v>
      </c>
      <c r="I16" s="4">
        <v>16</v>
      </c>
      <c r="J16" s="4">
        <f t="shared" si="7"/>
        <v>192</v>
      </c>
      <c r="K16" s="4">
        <f t="shared" si="0"/>
        <v>287649792</v>
      </c>
      <c r="L16" s="4"/>
      <c r="M16" s="4">
        <v>400</v>
      </c>
      <c r="N16" s="4">
        <f t="shared" si="1"/>
        <v>266342400</v>
      </c>
      <c r="O16" s="20">
        <v>4</v>
      </c>
      <c r="P16" s="4">
        <f t="shared" si="11"/>
        <v>48</v>
      </c>
      <c r="Q16" s="4">
        <f t="shared" si="2"/>
        <v>31961088</v>
      </c>
      <c r="R16" s="4">
        <f t="shared" si="3"/>
        <v>159256963.98103097</v>
      </c>
      <c r="S16" s="4">
        <f t="shared" si="4"/>
        <v>158512363.50599998</v>
      </c>
      <c r="T16" s="5">
        <f t="shared" si="5"/>
        <v>0.46974283807382883</v>
      </c>
      <c r="W16" s="1">
        <v>12</v>
      </c>
      <c r="X16" s="1">
        <f t="shared" si="9"/>
        <v>12</v>
      </c>
      <c r="Y16" s="1">
        <v>12</v>
      </c>
      <c r="Z16" s="1">
        <v>2</v>
      </c>
      <c r="AA16" s="1">
        <v>10</v>
      </c>
    </row>
    <row r="17" spans="1:27" x14ac:dyDescent="0.25">
      <c r="A17" s="1">
        <v>13</v>
      </c>
      <c r="B17" s="1">
        <f t="shared" si="6"/>
        <v>26</v>
      </c>
      <c r="C17" t="s">
        <v>31</v>
      </c>
      <c r="D17" s="23">
        <v>2.63</v>
      </c>
      <c r="F17" s="1" t="s">
        <v>39</v>
      </c>
      <c r="G17" s="1" t="s">
        <v>8</v>
      </c>
      <c r="H17" s="4">
        <f t="shared" si="10"/>
        <v>148603267.98103097</v>
      </c>
      <c r="I17" s="4">
        <v>16</v>
      </c>
      <c r="J17" s="4">
        <f t="shared" si="7"/>
        <v>208</v>
      </c>
      <c r="K17" s="4">
        <f t="shared" si="0"/>
        <v>311620608</v>
      </c>
      <c r="L17" s="4"/>
      <c r="M17" s="4">
        <v>400</v>
      </c>
      <c r="N17" s="4">
        <f t="shared" si="1"/>
        <v>266342400</v>
      </c>
      <c r="O17" s="20">
        <v>5</v>
      </c>
      <c r="P17" s="4">
        <f t="shared" si="11"/>
        <v>65</v>
      </c>
      <c r="Q17" s="4">
        <f t="shared" si="2"/>
        <v>43280640</v>
      </c>
      <c r="R17" s="4">
        <f t="shared" si="3"/>
        <v>146605699.98103097</v>
      </c>
      <c r="S17" s="4">
        <f t="shared" si="4"/>
        <v>146276321.41079998</v>
      </c>
      <c r="T17" s="5">
        <f t="shared" si="5"/>
        <v>0.22517559031715689</v>
      </c>
      <c r="W17" s="1">
        <v>13</v>
      </c>
      <c r="X17" s="1">
        <f t="shared" si="9"/>
        <v>13</v>
      </c>
      <c r="Y17" s="1">
        <v>13</v>
      </c>
      <c r="Z17" s="1">
        <v>2</v>
      </c>
      <c r="AA17" s="1">
        <v>11</v>
      </c>
    </row>
    <row r="18" spans="1:27" x14ac:dyDescent="0.25">
      <c r="A18" s="1">
        <v>14</v>
      </c>
      <c r="B18" s="1">
        <f t="shared" si="6"/>
        <v>28</v>
      </c>
      <c r="C18" t="s">
        <v>32</v>
      </c>
      <c r="D18" s="22">
        <v>2.246</v>
      </c>
      <c r="F18" s="1" t="s">
        <v>40</v>
      </c>
      <c r="G18" s="1" t="s">
        <v>8</v>
      </c>
      <c r="H18" s="4">
        <f t="shared" si="10"/>
        <v>148603267.98103097</v>
      </c>
      <c r="I18" s="4">
        <v>16</v>
      </c>
      <c r="J18" s="4">
        <f t="shared" si="7"/>
        <v>224</v>
      </c>
      <c r="K18" s="4">
        <f t="shared" si="0"/>
        <v>335591424</v>
      </c>
      <c r="L18" s="4"/>
      <c r="M18" s="4">
        <v>400</v>
      </c>
      <c r="N18" s="4">
        <f t="shared" si="1"/>
        <v>266342400</v>
      </c>
      <c r="O18" s="20">
        <v>5</v>
      </c>
      <c r="P18" s="4">
        <f t="shared" si="11"/>
        <v>70</v>
      </c>
      <c r="Q18" s="4">
        <f t="shared" si="2"/>
        <v>46609920</v>
      </c>
      <c r="R18" s="4">
        <f t="shared" si="3"/>
        <v>125964163.98103097</v>
      </c>
      <c r="S18" s="4">
        <f t="shared" si="4"/>
        <v>124918866.11736</v>
      </c>
      <c r="T18" s="5">
        <f t="shared" si="5"/>
        <v>0.83678142154198565</v>
      </c>
      <c r="W18" s="1">
        <v>14</v>
      </c>
      <c r="X18" s="1">
        <f t="shared" si="9"/>
        <v>14</v>
      </c>
      <c r="Y18" s="1">
        <v>14</v>
      </c>
      <c r="Z18" s="1">
        <v>2</v>
      </c>
      <c r="AA18" s="1">
        <v>12</v>
      </c>
    </row>
    <row r="19" spans="1:27" x14ac:dyDescent="0.25">
      <c r="A19" s="1">
        <v>15</v>
      </c>
      <c r="B19" s="1">
        <f t="shared" si="6"/>
        <v>30</v>
      </c>
      <c r="C19" t="s">
        <v>33</v>
      </c>
      <c r="D19" s="21">
        <v>1.893</v>
      </c>
      <c r="F19" s="1" t="s">
        <v>41</v>
      </c>
      <c r="G19" s="1" t="s">
        <v>8</v>
      </c>
      <c r="H19" s="4">
        <f t="shared" si="10"/>
        <v>148603267.98103097</v>
      </c>
      <c r="I19" s="4">
        <v>16</v>
      </c>
      <c r="J19" s="4">
        <f t="shared" si="7"/>
        <v>240</v>
      </c>
      <c r="K19" s="4">
        <f t="shared" si="0"/>
        <v>359562240</v>
      </c>
      <c r="L19" s="4"/>
      <c r="M19" s="4">
        <v>400</v>
      </c>
      <c r="N19" s="4">
        <f t="shared" si="1"/>
        <v>266342400</v>
      </c>
      <c r="O19" s="20">
        <v>5</v>
      </c>
      <c r="P19" s="4">
        <f t="shared" si="11"/>
        <v>75</v>
      </c>
      <c r="Q19" s="4">
        <f t="shared" si="2"/>
        <v>49939200</v>
      </c>
      <c r="R19" s="4">
        <f t="shared" si="3"/>
        <v>105322627.98103097</v>
      </c>
      <c r="S19" s="4">
        <f t="shared" si="4"/>
        <v>105285580.39187999</v>
      </c>
      <c r="T19" s="5">
        <f t="shared" si="5"/>
        <v>3.5187714227424595E-2</v>
      </c>
      <c r="W19" s="1">
        <v>15</v>
      </c>
      <c r="X19" s="1">
        <f t="shared" si="9"/>
        <v>15</v>
      </c>
      <c r="Y19" s="1">
        <v>15</v>
      </c>
      <c r="Z19" s="1">
        <v>2</v>
      </c>
      <c r="AA19" s="1">
        <v>13</v>
      </c>
    </row>
    <row r="20" spans="1:27" x14ac:dyDescent="0.25">
      <c r="A20" s="1">
        <v>16</v>
      </c>
      <c r="B20" s="1">
        <f t="shared" si="6"/>
        <v>32</v>
      </c>
      <c r="C20" t="s">
        <v>34</v>
      </c>
      <c r="D20" s="22">
        <v>1.889</v>
      </c>
      <c r="F20" s="1" t="s">
        <v>42</v>
      </c>
      <c r="G20" s="1" t="s">
        <v>8</v>
      </c>
      <c r="H20" s="4">
        <f t="shared" si="10"/>
        <v>148603267.98103097</v>
      </c>
      <c r="I20" s="4">
        <v>16</v>
      </c>
      <c r="J20" s="4">
        <f t="shared" si="7"/>
        <v>256</v>
      </c>
      <c r="K20" s="4">
        <f t="shared" si="0"/>
        <v>383533056</v>
      </c>
      <c r="L20" s="4"/>
      <c r="M20" s="4">
        <v>400</v>
      </c>
      <c r="N20" s="4">
        <f t="shared" si="1"/>
        <v>266342400</v>
      </c>
      <c r="O20" s="20">
        <v>7</v>
      </c>
      <c r="P20" s="4">
        <f t="shared" si="11"/>
        <v>112</v>
      </c>
      <c r="Q20" s="4">
        <f t="shared" si="2"/>
        <v>74575872</v>
      </c>
      <c r="R20" s="4">
        <f t="shared" si="3"/>
        <v>105988483.98103097</v>
      </c>
      <c r="S20" s="4">
        <f t="shared" si="4"/>
        <v>105063106.89923999</v>
      </c>
      <c r="T20" s="5">
        <f t="shared" si="5"/>
        <v>0.88078214046959402</v>
      </c>
      <c r="W20" s="1">
        <v>16</v>
      </c>
      <c r="X20" s="1">
        <f t="shared" si="9"/>
        <v>16</v>
      </c>
      <c r="Y20" s="1">
        <v>16</v>
      </c>
      <c r="Z20" s="1">
        <v>2</v>
      </c>
      <c r="AA20" s="1">
        <v>14</v>
      </c>
    </row>
    <row r="21" spans="1:27" x14ac:dyDescent="0.25">
      <c r="A21" s="1">
        <v>17</v>
      </c>
      <c r="B21" s="1">
        <f t="shared" si="6"/>
        <v>34</v>
      </c>
      <c r="C21" t="s">
        <v>35</v>
      </c>
      <c r="D21" s="21">
        <v>1.988</v>
      </c>
      <c r="F21" s="1" t="s">
        <v>43</v>
      </c>
      <c r="G21" s="1" t="s">
        <v>8</v>
      </c>
      <c r="H21" s="4">
        <f t="shared" si="10"/>
        <v>148603267.98103097</v>
      </c>
      <c r="I21" s="4">
        <v>16</v>
      </c>
      <c r="J21" s="4">
        <f t="shared" si="7"/>
        <v>272</v>
      </c>
      <c r="K21" s="4">
        <f t="shared" si="0"/>
        <v>407503872</v>
      </c>
      <c r="L21" s="4"/>
      <c r="M21" s="4">
        <v>400</v>
      </c>
      <c r="N21" s="4">
        <f t="shared" si="1"/>
        <v>266342400</v>
      </c>
      <c r="O21" s="20">
        <v>9</v>
      </c>
      <c r="P21" s="4">
        <f t="shared" si="11"/>
        <v>153</v>
      </c>
      <c r="Q21" s="4">
        <f t="shared" si="2"/>
        <v>101875968</v>
      </c>
      <c r="R21" s="4">
        <f t="shared" si="3"/>
        <v>109317763.98103097</v>
      </c>
      <c r="S21" s="4">
        <f t="shared" si="4"/>
        <v>110569325.84208</v>
      </c>
      <c r="T21" s="5">
        <f t="shared" si="5"/>
        <v>-1.131925017645999</v>
      </c>
      <c r="W21" s="1">
        <v>17</v>
      </c>
      <c r="X21" s="1">
        <f t="shared" si="9"/>
        <v>17</v>
      </c>
      <c r="Y21" s="1">
        <v>17</v>
      </c>
      <c r="Z21" s="1">
        <v>2</v>
      </c>
      <c r="AA21" s="1">
        <v>15</v>
      </c>
    </row>
    <row r="22" spans="1:27" x14ac:dyDescent="0.25">
      <c r="A22" s="1">
        <v>18</v>
      </c>
      <c r="B22" s="1">
        <f t="shared" si="6"/>
        <v>36</v>
      </c>
      <c r="C22" t="s">
        <v>36</v>
      </c>
      <c r="D22" s="1">
        <v>3.758</v>
      </c>
      <c r="F22" s="1" t="s">
        <v>44</v>
      </c>
      <c r="G22" s="1" t="s">
        <v>8</v>
      </c>
      <c r="H22" s="4">
        <f t="shared" si="10"/>
        <v>148603267.98103097</v>
      </c>
      <c r="I22" s="4">
        <v>16</v>
      </c>
      <c r="J22" s="4">
        <f t="shared" si="7"/>
        <v>288</v>
      </c>
      <c r="K22" s="4">
        <f t="shared" si="0"/>
        <v>431474688</v>
      </c>
      <c r="L22" s="4"/>
      <c r="M22" s="4">
        <v>400</v>
      </c>
      <c r="N22" s="4">
        <f t="shared" si="1"/>
        <v>266342400</v>
      </c>
      <c r="O22" s="20">
        <v>18</v>
      </c>
      <c r="P22" s="4">
        <f t="shared" si="11"/>
        <v>324</v>
      </c>
      <c r="Q22" s="4">
        <f t="shared" si="2"/>
        <v>215737344</v>
      </c>
      <c r="R22" s="4">
        <f t="shared" si="3"/>
        <v>199208323.98103094</v>
      </c>
      <c r="S22" s="4">
        <f t="shared" si="4"/>
        <v>209013846.33528</v>
      </c>
      <c r="T22" s="5">
        <f t="shared" si="5"/>
        <v>-4.6913266877640156</v>
      </c>
      <c r="W22" s="1">
        <v>18</v>
      </c>
      <c r="X22" s="1">
        <f t="shared" si="9"/>
        <v>18</v>
      </c>
      <c r="Y22" s="1">
        <v>18</v>
      </c>
      <c r="Z22" s="1">
        <v>2</v>
      </c>
      <c r="AA22" s="1">
        <v>16</v>
      </c>
    </row>
    <row r="23" spans="1:27" x14ac:dyDescent="0.25">
      <c r="A23" s="1">
        <v>19</v>
      </c>
      <c r="B23" s="1">
        <f t="shared" si="6"/>
        <v>38</v>
      </c>
      <c r="C23" t="s">
        <v>58</v>
      </c>
      <c r="D23" s="1">
        <v>3.9049999999999998</v>
      </c>
      <c r="F23" s="1" t="s">
        <v>59</v>
      </c>
      <c r="G23" s="1" t="s">
        <v>8</v>
      </c>
      <c r="H23" s="4">
        <f t="shared" si="10"/>
        <v>148603267.98103097</v>
      </c>
      <c r="I23" s="4">
        <v>16</v>
      </c>
      <c r="J23" s="4">
        <f t="shared" si="7"/>
        <v>304</v>
      </c>
      <c r="K23" s="4">
        <f t="shared" si="0"/>
        <v>455445504</v>
      </c>
      <c r="L23" s="4"/>
      <c r="M23" s="4">
        <v>400</v>
      </c>
      <c r="N23" s="4">
        <f t="shared" si="1"/>
        <v>266342400</v>
      </c>
      <c r="O23" s="20">
        <v>20</v>
      </c>
      <c r="P23" s="4">
        <f t="shared" si="11"/>
        <v>380</v>
      </c>
      <c r="Q23" s="4">
        <f t="shared" si="2"/>
        <v>253025280</v>
      </c>
      <c r="R23" s="4">
        <f t="shared" si="3"/>
        <v>212525443.98103094</v>
      </c>
      <c r="S23" s="4">
        <f t="shared" si="4"/>
        <v>217189747.18979996</v>
      </c>
      <c r="T23" s="5">
        <f t="shared" si="5"/>
        <v>-2.1475706238991732</v>
      </c>
      <c r="W23" s="1">
        <v>19</v>
      </c>
      <c r="X23" s="1">
        <f t="shared" si="9"/>
        <v>19</v>
      </c>
      <c r="Y23" s="1">
        <v>18</v>
      </c>
      <c r="Z23" s="1">
        <v>2</v>
      </c>
      <c r="AA23" s="1">
        <v>16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zoomScaleNormal="100" workbookViewId="0">
      <pane ySplit="3" topLeftCell="A4" activePane="bottomLeft" state="frozen"/>
      <selection pane="bottomLeft" activeCell="F1" sqref="F1:G1048576"/>
    </sheetView>
  </sheetViews>
  <sheetFormatPr defaultRowHeight="15" x14ac:dyDescent="0.25"/>
  <cols>
    <col min="1" max="1" width="11.7109375" style="1" customWidth="1"/>
    <col min="2" max="3" width="8.42578125" style="1" bestFit="1" customWidth="1"/>
    <col min="4" max="4" width="7.5703125" style="1" bestFit="1" customWidth="1"/>
    <col min="5" max="5" width="12.28515625" style="1" bestFit="1" customWidth="1"/>
    <col min="6" max="6" width="4.5703125" style="1" customWidth="1"/>
    <col min="7" max="7" width="12.28515625" style="1" customWidth="1"/>
    <col min="8" max="8" width="4.5703125" style="1" customWidth="1"/>
    <col min="9" max="9" width="12.85546875" style="1" customWidth="1"/>
    <col min="10" max="10" width="3.5703125" customWidth="1"/>
    <col min="11" max="11" width="12.85546875" style="1" customWidth="1"/>
    <col min="12" max="12" width="3.5703125" customWidth="1"/>
    <col min="13" max="13" width="12.85546875" style="1" customWidth="1"/>
    <col min="14" max="14" width="4" style="1" bestFit="1" customWidth="1"/>
    <col min="15" max="15" width="12.7109375" style="1" customWidth="1"/>
    <col min="16" max="16" width="12.85546875" style="1" customWidth="1"/>
    <col min="17" max="17" width="12.7109375" style="1" bestFit="1" customWidth="1"/>
    <col min="18" max="18" width="9.28515625" style="1" bestFit="1" customWidth="1"/>
    <col min="20" max="20" width="0.85546875" style="7" customWidth="1"/>
    <col min="21" max="21" width="10.140625" style="1" customWidth="1"/>
    <col min="22" max="22" width="8.5703125" style="1" customWidth="1"/>
    <col min="23" max="23" width="9.140625" style="1" bestFit="1" customWidth="1"/>
    <col min="24" max="24" width="9.140625" style="1" customWidth="1"/>
    <col min="25" max="25" width="9.140625" style="1" bestFit="1"/>
  </cols>
  <sheetData>
    <row r="1" spans="1:26" s="2" customFormat="1" ht="60" x14ac:dyDescent="0.25">
      <c r="A1" s="3" t="s">
        <v>28</v>
      </c>
      <c r="B1" s="3" t="s">
        <v>66</v>
      </c>
      <c r="C1" s="3" t="s">
        <v>67</v>
      </c>
      <c r="D1" s="3" t="s">
        <v>2</v>
      </c>
      <c r="E1" s="3" t="s">
        <v>53</v>
      </c>
      <c r="F1" s="3"/>
      <c r="G1" s="3" t="s">
        <v>93</v>
      </c>
      <c r="H1" s="3"/>
      <c r="I1" s="3" t="s">
        <v>29</v>
      </c>
      <c r="K1" s="3" t="s">
        <v>62</v>
      </c>
      <c r="M1" s="3" t="s">
        <v>48</v>
      </c>
      <c r="N1" s="3"/>
      <c r="O1" s="3" t="s">
        <v>47</v>
      </c>
      <c r="P1" s="3" t="s">
        <v>26</v>
      </c>
      <c r="Q1" s="3" t="s">
        <v>27</v>
      </c>
      <c r="R1" s="3" t="s">
        <v>23</v>
      </c>
      <c r="T1" s="6"/>
      <c r="U1" s="3" t="s">
        <v>24</v>
      </c>
      <c r="V1" s="3" t="s">
        <v>1</v>
      </c>
      <c r="W1" s="3" t="s">
        <v>0</v>
      </c>
      <c r="X1" s="3" t="s">
        <v>45</v>
      </c>
      <c r="Y1" s="3" t="s">
        <v>25</v>
      </c>
      <c r="Z1" s="3" t="s">
        <v>46</v>
      </c>
    </row>
    <row r="2" spans="1:26" s="2" customFormat="1" x14ac:dyDescent="0.25">
      <c r="A2" s="3" t="s">
        <v>49</v>
      </c>
      <c r="B2" s="3"/>
      <c r="C2" s="3"/>
      <c r="E2" s="12">
        <v>1.4142135623730949</v>
      </c>
      <c r="F2" s="12"/>
      <c r="G2" s="29">
        <f>1836^2</f>
        <v>3370896</v>
      </c>
      <c r="I2" s="4">
        <f>1498176</f>
        <v>1498176</v>
      </c>
      <c r="K2" s="11">
        <f>$Y$2*$Y$2</f>
        <v>665856</v>
      </c>
      <c r="M2" s="11">
        <f>$Y$2*$Y$2</f>
        <v>665856</v>
      </c>
      <c r="O2" s="11">
        <f>$Y$2*$Y$2</f>
        <v>665856</v>
      </c>
      <c r="P2" s="12">
        <v>1.4142135623730949</v>
      </c>
      <c r="Q2" s="13">
        <v>55618373.159999996</v>
      </c>
      <c r="R2" s="3"/>
      <c r="T2" s="6"/>
      <c r="U2" s="3">
        <v>1836</v>
      </c>
      <c r="V2" s="3"/>
      <c r="W2" s="3">
        <v>816</v>
      </c>
      <c r="X2" s="3"/>
      <c r="Y2" s="3">
        <v>816</v>
      </c>
    </row>
    <row r="3" spans="1:26" x14ac:dyDescent="0.25">
      <c r="A3" s="1" t="s">
        <v>50</v>
      </c>
      <c r="E3" s="4">
        <v>29447706</v>
      </c>
      <c r="F3" s="4"/>
      <c r="G3" s="4"/>
      <c r="H3" s="8"/>
      <c r="I3" s="4">
        <f>29447705.851*2</f>
        <v>58895411.702</v>
      </c>
      <c r="K3" s="28">
        <v>166581379.98103097</v>
      </c>
      <c r="M3" s="4">
        <v>105124156</v>
      </c>
      <c r="O3" s="4">
        <v>121917199</v>
      </c>
      <c r="U3" s="1">
        <v>288</v>
      </c>
      <c r="W3" s="1">
        <v>128</v>
      </c>
      <c r="Y3" s="1">
        <v>128</v>
      </c>
    </row>
    <row r="4" spans="1:26" x14ac:dyDescent="0.25">
      <c r="A4" s="19">
        <v>0.74099999999999999</v>
      </c>
      <c r="B4" s="27">
        <v>1</v>
      </c>
      <c r="C4" s="27">
        <v>1</v>
      </c>
      <c r="D4" s="1" t="s">
        <v>92</v>
      </c>
      <c r="E4" s="4">
        <f>$I$3</f>
        <v>58895411.702</v>
      </c>
      <c r="F4" s="4">
        <v>0</v>
      </c>
      <c r="G4" s="29">
        <f>$G$2*F4</f>
        <v>0</v>
      </c>
      <c r="H4" s="4">
        <v>4</v>
      </c>
      <c r="I4" s="4">
        <f>$I$2*H4</f>
        <v>5992704</v>
      </c>
      <c r="J4" s="4">
        <v>1</v>
      </c>
      <c r="K4" s="4">
        <f>$M$2*J4</f>
        <v>665856</v>
      </c>
      <c r="L4" s="4">
        <v>0</v>
      </c>
      <c r="M4" s="4">
        <f>$M$2*L4</f>
        <v>0</v>
      </c>
      <c r="N4" s="4">
        <v>0</v>
      </c>
      <c r="O4" s="4">
        <f>$O$2*N4</f>
        <v>0</v>
      </c>
      <c r="P4" s="4">
        <f>E4-I4+K4+M4+O4+G4</f>
        <v>53568563.702</v>
      </c>
      <c r="Q4" s="4">
        <f>$Q$2*A4</f>
        <v>41213214.51156</v>
      </c>
      <c r="R4" s="5">
        <f t="shared" ref="R4" si="0">(P4-Q4)/Q4*100</f>
        <v>29.979096114850289</v>
      </c>
    </row>
    <row r="6" spans="1:26" x14ac:dyDescent="0.25">
      <c r="A6" s="19">
        <v>1.159</v>
      </c>
      <c r="B6" s="27">
        <v>1</v>
      </c>
      <c r="C6" s="27">
        <v>3</v>
      </c>
      <c r="D6" s="1" t="s">
        <v>61</v>
      </c>
      <c r="E6" s="4">
        <f t="shared" ref="E6:E12" si="1">$I$3</f>
        <v>58895411.702</v>
      </c>
      <c r="F6" s="4">
        <v>0</v>
      </c>
      <c r="G6" s="29">
        <f>$G$2*F6</f>
        <v>0</v>
      </c>
      <c r="H6" s="4">
        <v>0</v>
      </c>
      <c r="I6" s="4">
        <f>$I$2*H6</f>
        <v>0</v>
      </c>
      <c r="J6" s="4">
        <v>4</v>
      </c>
      <c r="K6" s="4">
        <f>$M$2*J6</f>
        <v>2663424</v>
      </c>
      <c r="L6" s="4">
        <f>J6</f>
        <v>4</v>
      </c>
      <c r="M6" s="4">
        <f>$M$2*L6</f>
        <v>2663424</v>
      </c>
      <c r="N6" s="4">
        <v>0</v>
      </c>
      <c r="O6" s="4">
        <f>$O$2*N6</f>
        <v>0</v>
      </c>
      <c r="P6" s="4">
        <f>E6-I6+K6+M6+O6+G6</f>
        <v>64222259.702</v>
      </c>
      <c r="Q6" s="4">
        <f>$Q$2*A6</f>
        <v>64461694.49244</v>
      </c>
      <c r="R6" s="5">
        <f t="shared" ref="R6:R7" si="2">(P6-Q6)/Q6*100</f>
        <v>-0.37143731998556329</v>
      </c>
    </row>
    <row r="7" spans="1:26" x14ac:dyDescent="0.25">
      <c r="A7" s="19">
        <v>1.343</v>
      </c>
      <c r="B7" s="27">
        <v>1</v>
      </c>
      <c r="C7" s="27">
        <v>4</v>
      </c>
      <c r="D7" s="1" t="s">
        <v>63</v>
      </c>
      <c r="E7" s="4">
        <f t="shared" si="1"/>
        <v>58895411.702</v>
      </c>
      <c r="F7" s="4">
        <v>0</v>
      </c>
      <c r="G7" s="29">
        <f t="shared" ref="G7:G40" si="3">$G$2*F7</f>
        <v>0</v>
      </c>
      <c r="H7" s="4">
        <v>1</v>
      </c>
      <c r="I7" s="4">
        <f>$I$2*H7</f>
        <v>1498176</v>
      </c>
      <c r="J7" s="4">
        <v>12</v>
      </c>
      <c r="K7" s="4">
        <f>$M$2*J7</f>
        <v>7990272</v>
      </c>
      <c r="L7" s="4">
        <f t="shared" ref="L7:L16" si="4">J7</f>
        <v>12</v>
      </c>
      <c r="M7" s="4">
        <f>$M$2*L7</f>
        <v>7990272</v>
      </c>
      <c r="N7" s="4">
        <v>0</v>
      </c>
      <c r="O7" s="4">
        <f>$O$2*N7</f>
        <v>0</v>
      </c>
      <c r="P7" s="4">
        <f t="shared" ref="P7:P40" si="5">E7-I7+K7+M7+O7+G7</f>
        <v>73377779.701999992</v>
      </c>
      <c r="Q7" s="4">
        <f>$Q$2*A7</f>
        <v>74695475.15388</v>
      </c>
      <c r="R7" s="5">
        <f t="shared" si="2"/>
        <v>-1.7640900592243725</v>
      </c>
    </row>
    <row r="8" spans="1:26" x14ac:dyDescent="0.25">
      <c r="A8" s="19">
        <v>1.232</v>
      </c>
      <c r="B8" s="27">
        <v>1</v>
      </c>
      <c r="C8" s="27">
        <v>5</v>
      </c>
      <c r="D8" s="1" t="s">
        <v>64</v>
      </c>
      <c r="E8" s="4">
        <f t="shared" si="1"/>
        <v>58895411.702</v>
      </c>
      <c r="F8" s="4">
        <v>0</v>
      </c>
      <c r="G8" s="29">
        <f t="shared" si="3"/>
        <v>0</v>
      </c>
      <c r="H8" s="4">
        <v>2</v>
      </c>
      <c r="I8" s="4">
        <f>$I$2*H8</f>
        <v>2996352</v>
      </c>
      <c r="J8" s="4">
        <v>9</v>
      </c>
      <c r="K8" s="4">
        <f>$M$2*J8</f>
        <v>5992704</v>
      </c>
      <c r="L8" s="4">
        <v>9</v>
      </c>
      <c r="M8" s="4">
        <f>$M$2*L8</f>
        <v>5992704</v>
      </c>
      <c r="N8" s="4">
        <v>0</v>
      </c>
      <c r="O8" s="4">
        <f>$O$2*N8</f>
        <v>0</v>
      </c>
      <c r="P8" s="4">
        <f t="shared" si="5"/>
        <v>67884467.701999992</v>
      </c>
      <c r="Q8" s="4">
        <f>$Q$2*A8</f>
        <v>68521835.733119994</v>
      </c>
      <c r="R8" s="5">
        <f t="shared" ref="R8" si="6">(P8-Q8)/Q8*100</f>
        <v>-0.93016776958871039</v>
      </c>
    </row>
    <row r="9" spans="1:26" x14ac:dyDescent="0.25">
      <c r="A9" s="19">
        <v>1.1200000000000001</v>
      </c>
      <c r="B9" s="27">
        <v>1</v>
      </c>
      <c r="C9" s="27">
        <v>6</v>
      </c>
      <c r="D9" s="1" t="s">
        <v>65</v>
      </c>
      <c r="E9" s="4">
        <f t="shared" si="1"/>
        <v>58895411.702</v>
      </c>
      <c r="F9" s="4">
        <v>0</v>
      </c>
      <c r="G9" s="29">
        <f t="shared" si="3"/>
        <v>0</v>
      </c>
      <c r="H9" s="4">
        <v>3</v>
      </c>
      <c r="I9" s="4">
        <f>$I$2*H9</f>
        <v>4494528</v>
      </c>
      <c r="J9" s="4">
        <v>6</v>
      </c>
      <c r="K9" s="4">
        <f>$M$2*J9</f>
        <v>3995136</v>
      </c>
      <c r="L9" s="4">
        <f t="shared" si="4"/>
        <v>6</v>
      </c>
      <c r="M9" s="4">
        <f>$M$2*L9</f>
        <v>3995136</v>
      </c>
      <c r="N9" s="4">
        <v>0</v>
      </c>
      <c r="O9" s="4">
        <f>$O$2*N9</f>
        <v>0</v>
      </c>
      <c r="P9" s="4">
        <f t="shared" si="5"/>
        <v>62391155.702</v>
      </c>
      <c r="Q9" s="4">
        <f>$Q$2*A9</f>
        <v>62292577.939199999</v>
      </c>
      <c r="R9" s="5">
        <f t="shared" ref="R9" si="7">(P9-Q9)/Q9*100</f>
        <v>0.15824961184977185</v>
      </c>
    </row>
    <row r="10" spans="1:26" x14ac:dyDescent="0.25">
      <c r="A10" s="19">
        <v>1.036</v>
      </c>
      <c r="B10" s="27">
        <v>1</v>
      </c>
      <c r="C10" s="27">
        <v>7</v>
      </c>
      <c r="D10" s="1" t="s">
        <v>68</v>
      </c>
      <c r="E10" s="4">
        <f t="shared" si="1"/>
        <v>58895411.702</v>
      </c>
      <c r="F10" s="4">
        <v>0</v>
      </c>
      <c r="G10" s="29">
        <f t="shared" si="3"/>
        <v>0</v>
      </c>
      <c r="H10" s="4">
        <v>4</v>
      </c>
      <c r="I10" s="4">
        <f>$I$2*H10</f>
        <v>5992704</v>
      </c>
      <c r="J10" s="4">
        <v>3</v>
      </c>
      <c r="K10" s="4">
        <f>$M$2*J10</f>
        <v>1997568</v>
      </c>
      <c r="L10" s="4">
        <f t="shared" si="4"/>
        <v>3</v>
      </c>
      <c r="M10" s="4">
        <f>$M$2*L10</f>
        <v>1997568</v>
      </c>
      <c r="N10" s="4">
        <v>0</v>
      </c>
      <c r="O10" s="4">
        <f>$O$2*N10</f>
        <v>0</v>
      </c>
      <c r="P10" s="4">
        <f t="shared" si="5"/>
        <v>56897843.702</v>
      </c>
      <c r="Q10" s="4">
        <f>$Q$2*A10</f>
        <v>57620634.593759999</v>
      </c>
      <c r="R10" s="5">
        <f t="shared" ref="R10" si="8">(P10-Q10)/Q10*100</f>
        <v>-1.2543959240571665</v>
      </c>
    </row>
    <row r="11" spans="1:26" x14ac:dyDescent="0.25">
      <c r="A11" s="19">
        <v>0.97</v>
      </c>
      <c r="B11" s="27">
        <v>1</v>
      </c>
      <c r="C11" s="27">
        <v>8</v>
      </c>
      <c r="D11" s="1" t="s">
        <v>69</v>
      </c>
      <c r="E11" s="4">
        <f t="shared" si="1"/>
        <v>58895411.702</v>
      </c>
      <c r="F11" s="4">
        <v>0</v>
      </c>
      <c r="G11" s="29">
        <f t="shared" si="3"/>
        <v>0</v>
      </c>
      <c r="H11" s="4">
        <v>5</v>
      </c>
      <c r="I11" s="4">
        <f t="shared" ref="I11:I40" si="9">$I$2*H11</f>
        <v>7490880</v>
      </c>
      <c r="J11" s="4">
        <v>2</v>
      </c>
      <c r="K11" s="4">
        <f t="shared" ref="K11:K40" si="10">$M$2*J11</f>
        <v>1331712</v>
      </c>
      <c r="L11" s="4">
        <f t="shared" si="4"/>
        <v>2</v>
      </c>
      <c r="M11" s="4">
        <f t="shared" ref="M11:M40" si="11">$M$2*L11</f>
        <v>1331712</v>
      </c>
      <c r="N11" s="4">
        <v>0</v>
      </c>
      <c r="O11" s="4">
        <f t="shared" ref="O11:O40" si="12">$O$2*N11</f>
        <v>0</v>
      </c>
      <c r="P11" s="4">
        <f t="shared" si="5"/>
        <v>54067955.702</v>
      </c>
      <c r="Q11" s="4">
        <f t="shared" ref="Q11:Q12" si="13">$Q$2*A11</f>
        <v>53949821.965199992</v>
      </c>
      <c r="R11" s="5">
        <f t="shared" ref="R11:R12" si="14">(P11-Q11)/Q11*100</f>
        <v>0.21896965086596387</v>
      </c>
    </row>
    <row r="12" spans="1:26" x14ac:dyDescent="0.25">
      <c r="A12" s="19">
        <v>0.91700000000000004</v>
      </c>
      <c r="B12" s="27">
        <v>1</v>
      </c>
      <c r="C12" s="27">
        <v>9</v>
      </c>
      <c r="D12" s="1" t="s">
        <v>70</v>
      </c>
      <c r="E12" s="4">
        <f t="shared" si="1"/>
        <v>58895411.702</v>
      </c>
      <c r="F12" s="4">
        <v>0</v>
      </c>
      <c r="G12" s="29">
        <f t="shared" si="3"/>
        <v>0</v>
      </c>
      <c r="H12" s="4">
        <v>6</v>
      </c>
      <c r="I12" s="4">
        <f t="shared" si="9"/>
        <v>8989056</v>
      </c>
      <c r="J12" s="4">
        <v>1</v>
      </c>
      <c r="K12" s="4">
        <f t="shared" si="10"/>
        <v>665856</v>
      </c>
      <c r="L12" s="4">
        <f t="shared" si="4"/>
        <v>1</v>
      </c>
      <c r="M12" s="4">
        <f t="shared" si="11"/>
        <v>665856</v>
      </c>
      <c r="N12" s="4">
        <v>0</v>
      </c>
      <c r="O12" s="4">
        <f t="shared" si="12"/>
        <v>0</v>
      </c>
      <c r="P12" s="4">
        <f t="shared" si="5"/>
        <v>51238067.702</v>
      </c>
      <c r="Q12" s="4">
        <f t="shared" si="13"/>
        <v>51002048.187720001</v>
      </c>
      <c r="R12" s="5">
        <f t="shared" si="14"/>
        <v>0.46276477644838265</v>
      </c>
    </row>
    <row r="13" spans="1:26" x14ac:dyDescent="0.25">
      <c r="A13" s="19"/>
      <c r="B13" s="27"/>
      <c r="C13" s="27"/>
      <c r="E13" s="4"/>
      <c r="F13" s="4"/>
      <c r="G13" s="29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26" x14ac:dyDescent="0.25">
      <c r="A14" s="19">
        <v>2.673</v>
      </c>
      <c r="B14" s="27">
        <v>3</v>
      </c>
      <c r="C14" s="27">
        <v>3</v>
      </c>
      <c r="D14" s="1" t="s">
        <v>73</v>
      </c>
      <c r="E14" s="4">
        <f>$K$3</f>
        <v>166581379.98103097</v>
      </c>
      <c r="F14" s="4">
        <v>0</v>
      </c>
      <c r="G14" s="29">
        <f t="shared" si="3"/>
        <v>0</v>
      </c>
      <c r="H14" s="4">
        <v>12</v>
      </c>
      <c r="I14" s="4">
        <f>$I$2*H14</f>
        <v>17978112</v>
      </c>
      <c r="J14" s="4">
        <v>0</v>
      </c>
      <c r="K14" s="4">
        <f>$M$2*J14</f>
        <v>0</v>
      </c>
      <c r="L14" s="4">
        <v>0</v>
      </c>
      <c r="M14" s="4">
        <f>$M$2*L14</f>
        <v>0</v>
      </c>
      <c r="N14" s="4">
        <v>0</v>
      </c>
      <c r="O14" s="4">
        <f>$O$2*N14</f>
        <v>0</v>
      </c>
      <c r="P14" s="4">
        <f t="shared" si="5"/>
        <v>148603267.98103097</v>
      </c>
      <c r="Q14" s="4">
        <f>$Q$2*A14</f>
        <v>148667911.45668</v>
      </c>
      <c r="R14" s="5">
        <f t="shared" ref="R14" si="15">(P14-Q14)/Q14*100</f>
        <v>-4.3481794434076869E-2</v>
      </c>
    </row>
    <row r="15" spans="1:26" x14ac:dyDescent="0.25">
      <c r="A15" s="19">
        <v>1.6879999999999999</v>
      </c>
      <c r="B15" s="27">
        <v>3</v>
      </c>
      <c r="C15" s="27">
        <v>8</v>
      </c>
      <c r="D15" s="1" t="s">
        <v>71</v>
      </c>
      <c r="E15" s="4">
        <f>$M$3</f>
        <v>105124156</v>
      </c>
      <c r="F15" s="4">
        <v>0</v>
      </c>
      <c r="G15" s="29">
        <f t="shared" si="3"/>
        <v>0</v>
      </c>
      <c r="H15" s="4">
        <v>12</v>
      </c>
      <c r="I15" s="4">
        <f t="shared" si="9"/>
        <v>17978112</v>
      </c>
      <c r="J15" s="4">
        <v>5</v>
      </c>
      <c r="K15" s="4">
        <f t="shared" si="10"/>
        <v>3329280</v>
      </c>
      <c r="L15" s="4">
        <f t="shared" si="4"/>
        <v>5</v>
      </c>
      <c r="M15" s="4">
        <f t="shared" si="11"/>
        <v>3329280</v>
      </c>
      <c r="N15" s="4">
        <v>0</v>
      </c>
      <c r="O15" s="4">
        <f t="shared" si="12"/>
        <v>0</v>
      </c>
      <c r="P15" s="4">
        <f t="shared" si="5"/>
        <v>93804604</v>
      </c>
      <c r="Q15" s="4">
        <f t="shared" ref="Q15" si="16">$Q$2*A15</f>
        <v>93883813.894079998</v>
      </c>
      <c r="R15" s="5">
        <f t="shared" ref="R15" si="17">(P15-Q15)/Q15*100</f>
        <v>-8.437012813450781E-2</v>
      </c>
    </row>
    <row r="16" spans="1:26" x14ac:dyDescent="0.25">
      <c r="A16" s="19">
        <v>1.5640000000000001</v>
      </c>
      <c r="B16" s="27">
        <v>3</v>
      </c>
      <c r="C16" s="27">
        <v>9</v>
      </c>
      <c r="D16" s="1" t="s">
        <v>72</v>
      </c>
      <c r="E16" s="4">
        <f>$M$3</f>
        <v>105124156</v>
      </c>
      <c r="F16" s="4">
        <v>0</v>
      </c>
      <c r="G16" s="29">
        <f t="shared" si="3"/>
        <v>0</v>
      </c>
      <c r="H16" s="4">
        <v>12</v>
      </c>
      <c r="I16" s="4">
        <f t="shared" si="9"/>
        <v>17978112</v>
      </c>
      <c r="J16" s="4">
        <v>0</v>
      </c>
      <c r="K16" s="4">
        <f t="shared" si="10"/>
        <v>0</v>
      </c>
      <c r="L16" s="4">
        <f t="shared" si="4"/>
        <v>0</v>
      </c>
      <c r="M16" s="4">
        <f t="shared" si="11"/>
        <v>0</v>
      </c>
      <c r="N16" s="4">
        <v>0</v>
      </c>
      <c r="O16" s="4">
        <f t="shared" si="12"/>
        <v>0</v>
      </c>
      <c r="P16" s="4">
        <f t="shared" si="5"/>
        <v>87146044</v>
      </c>
      <c r="Q16" s="4">
        <f t="shared" ref="Q16" si="18">$Q$2*A16</f>
        <v>86987135.622239992</v>
      </c>
      <c r="R16" s="5">
        <f t="shared" ref="R16" si="19">(P16-Q16)/Q16*100</f>
        <v>0.18268032005341706</v>
      </c>
    </row>
    <row r="17" spans="1:18" x14ac:dyDescent="0.25">
      <c r="A17" s="19"/>
      <c r="B17" s="19"/>
      <c r="C17" s="19"/>
      <c r="F17" s="4">
        <v>0</v>
      </c>
      <c r="G17" s="29">
        <f t="shared" si="3"/>
        <v>0</v>
      </c>
      <c r="P17" s="4">
        <f t="shared" si="5"/>
        <v>0</v>
      </c>
    </row>
    <row r="18" spans="1:18" x14ac:dyDescent="0.25">
      <c r="A18" s="19">
        <v>2.46</v>
      </c>
      <c r="B18" s="27">
        <v>4</v>
      </c>
      <c r="C18" s="27">
        <v>4</v>
      </c>
      <c r="D18" s="1" t="s">
        <v>74</v>
      </c>
      <c r="E18" s="4">
        <f>$K$3</f>
        <v>166581379.98103097</v>
      </c>
      <c r="F18" s="4">
        <v>0</v>
      </c>
      <c r="G18" s="29">
        <f t="shared" si="3"/>
        <v>0</v>
      </c>
      <c r="H18" s="4">
        <v>16</v>
      </c>
      <c r="I18" s="4">
        <f t="shared" si="9"/>
        <v>23970816</v>
      </c>
      <c r="J18" s="4">
        <v>0</v>
      </c>
      <c r="K18" s="4">
        <f t="shared" si="10"/>
        <v>0</v>
      </c>
      <c r="L18" s="4">
        <f t="shared" ref="L18:L19" si="20">J18</f>
        <v>0</v>
      </c>
      <c r="M18" s="4">
        <f t="shared" si="11"/>
        <v>0</v>
      </c>
      <c r="N18" s="4">
        <v>0</v>
      </c>
      <c r="O18" s="4">
        <f t="shared" si="12"/>
        <v>0</v>
      </c>
      <c r="P18" s="4">
        <f t="shared" si="5"/>
        <v>142610563.98103097</v>
      </c>
      <c r="Q18" s="4">
        <f t="shared" ref="Q18" si="21">$Q$2*A18</f>
        <v>136821197.9736</v>
      </c>
      <c r="R18" s="5">
        <f t="shared" ref="R18" si="22">(P18-Q18)/Q18*100</f>
        <v>4.2313370246531852</v>
      </c>
    </row>
    <row r="19" spans="1:18" x14ac:dyDescent="0.25">
      <c r="A19" s="19">
        <v>1.331</v>
      </c>
      <c r="B19" s="27">
        <v>4</v>
      </c>
      <c r="C19" s="27">
        <v>8</v>
      </c>
      <c r="D19" s="1" t="s">
        <v>75</v>
      </c>
      <c r="E19" s="4">
        <f>$M$3</f>
        <v>105124156</v>
      </c>
      <c r="F19" s="4">
        <v>0</v>
      </c>
      <c r="G19" s="29">
        <f t="shared" si="3"/>
        <v>0</v>
      </c>
      <c r="H19" s="4">
        <v>16</v>
      </c>
      <c r="I19" s="4">
        <f t="shared" si="9"/>
        <v>23970816</v>
      </c>
      <c r="J19" s="4">
        <v>0</v>
      </c>
      <c r="K19" s="4">
        <f t="shared" si="10"/>
        <v>0</v>
      </c>
      <c r="L19" s="4">
        <f t="shared" si="20"/>
        <v>0</v>
      </c>
      <c r="M19" s="4">
        <f t="shared" si="11"/>
        <v>0</v>
      </c>
      <c r="N19" s="4">
        <v>0</v>
      </c>
      <c r="O19" s="4">
        <f t="shared" si="12"/>
        <v>0</v>
      </c>
      <c r="P19" s="4">
        <f t="shared" si="5"/>
        <v>81153340</v>
      </c>
      <c r="Q19" s="4">
        <f t="shared" ref="Q19" si="23">$Q$2*A19</f>
        <v>74028054.675959989</v>
      </c>
      <c r="R19" s="5">
        <f t="shared" ref="R19" si="24">(P19-Q19)/Q19*100</f>
        <v>9.6251149043821744</v>
      </c>
    </row>
    <row r="20" spans="1:18" x14ac:dyDescent="0.25">
      <c r="A20" s="19">
        <v>1.361</v>
      </c>
      <c r="B20" s="27">
        <v>4</v>
      </c>
      <c r="C20" s="27">
        <v>9</v>
      </c>
      <c r="D20" s="1" t="s">
        <v>76</v>
      </c>
      <c r="E20" s="4">
        <f>$M$3</f>
        <v>105124156</v>
      </c>
      <c r="F20" s="4">
        <v>0</v>
      </c>
      <c r="G20" s="29">
        <f t="shared" si="3"/>
        <v>0</v>
      </c>
      <c r="H20" s="4">
        <v>16</v>
      </c>
      <c r="I20" s="4">
        <f t="shared" si="9"/>
        <v>23970816</v>
      </c>
      <c r="J20" s="4">
        <v>0</v>
      </c>
      <c r="K20" s="4">
        <f t="shared" si="10"/>
        <v>0</v>
      </c>
      <c r="L20" s="4">
        <f t="shared" ref="L20" si="25">J20</f>
        <v>0</v>
      </c>
      <c r="M20" s="4">
        <f t="shared" si="11"/>
        <v>0</v>
      </c>
      <c r="N20" s="4">
        <v>0</v>
      </c>
      <c r="O20" s="4">
        <f t="shared" si="12"/>
        <v>0</v>
      </c>
      <c r="P20" s="4">
        <f t="shared" si="5"/>
        <v>81153340</v>
      </c>
      <c r="Q20" s="4">
        <f t="shared" ref="Q20" si="26">$Q$2*A20</f>
        <v>75696605.870759994</v>
      </c>
      <c r="R20" s="5">
        <f t="shared" ref="R20" si="27">(P20-Q20)/Q20*100</f>
        <v>7.2086906228748475</v>
      </c>
    </row>
    <row r="21" spans="1:18" ht="15.75" customHeight="1" x14ac:dyDescent="0.25">
      <c r="F21" s="4"/>
      <c r="G21" s="29"/>
      <c r="P21" s="4"/>
    </row>
    <row r="22" spans="1:18" x14ac:dyDescent="0.25">
      <c r="A22" s="19">
        <v>1.59</v>
      </c>
      <c r="B22" s="27">
        <v>5</v>
      </c>
      <c r="C22" s="27">
        <v>5</v>
      </c>
      <c r="D22" s="1" t="s">
        <v>77</v>
      </c>
      <c r="E22" s="4">
        <f>$I$3</f>
        <v>58895411.702</v>
      </c>
      <c r="F22" s="4">
        <v>0</v>
      </c>
      <c r="G22" s="29">
        <f t="shared" si="3"/>
        <v>0</v>
      </c>
      <c r="H22" s="4">
        <v>5</v>
      </c>
      <c r="I22" s="4">
        <f t="shared" si="9"/>
        <v>7490880</v>
      </c>
      <c r="J22" s="4">
        <v>27</v>
      </c>
      <c r="K22" s="4">
        <f t="shared" si="10"/>
        <v>17978112</v>
      </c>
      <c r="L22" s="4">
        <f t="shared" ref="L22:L24" si="28">J22</f>
        <v>27</v>
      </c>
      <c r="M22" s="4">
        <f t="shared" si="11"/>
        <v>17978112</v>
      </c>
      <c r="N22" s="4">
        <v>0</v>
      </c>
      <c r="O22" s="4">
        <f t="shared" si="12"/>
        <v>0</v>
      </c>
      <c r="P22" s="4">
        <f t="shared" si="5"/>
        <v>87360755.701999992</v>
      </c>
      <c r="Q22" s="4">
        <f t="shared" ref="Q22:Q24" si="29">$Q$2*A22</f>
        <v>88433213.324399993</v>
      </c>
      <c r="R22" s="5">
        <f t="shared" ref="R22:R24" si="30">(P22-Q22)/Q22*100</f>
        <v>-1.2127317125364416</v>
      </c>
    </row>
    <row r="23" spans="1:18" x14ac:dyDescent="0.25">
      <c r="A23" s="19">
        <v>1.4910000000000001</v>
      </c>
      <c r="B23" s="27">
        <v>5</v>
      </c>
      <c r="C23" s="27">
        <v>6</v>
      </c>
      <c r="D23" s="1" t="s">
        <v>78</v>
      </c>
      <c r="E23" s="4">
        <f>$I$3</f>
        <v>58895411.702</v>
      </c>
      <c r="F23" s="4">
        <v>0</v>
      </c>
      <c r="G23" s="29">
        <f t="shared" si="3"/>
        <v>0</v>
      </c>
      <c r="H23" s="4">
        <v>6</v>
      </c>
      <c r="I23" s="4">
        <f t="shared" si="9"/>
        <v>8989056</v>
      </c>
      <c r="J23" s="4">
        <v>24</v>
      </c>
      <c r="K23" s="4">
        <f t="shared" si="10"/>
        <v>15980544</v>
      </c>
      <c r="L23" s="4">
        <f t="shared" si="28"/>
        <v>24</v>
      </c>
      <c r="M23" s="4">
        <f t="shared" si="11"/>
        <v>15980544</v>
      </c>
      <c r="N23" s="4">
        <v>0</v>
      </c>
      <c r="O23" s="4">
        <f t="shared" si="12"/>
        <v>0</v>
      </c>
      <c r="P23" s="4">
        <f t="shared" si="5"/>
        <v>81867443.701999992</v>
      </c>
      <c r="Q23" s="4">
        <f t="shared" si="29"/>
        <v>82926994.381559998</v>
      </c>
      <c r="R23" s="5">
        <f t="shared" si="30"/>
        <v>-1.2776909225539372</v>
      </c>
    </row>
    <row r="24" spans="1:18" x14ac:dyDescent="0.25">
      <c r="A24" s="19">
        <v>1.325</v>
      </c>
      <c r="B24" s="27">
        <v>5</v>
      </c>
      <c r="C24" s="27">
        <v>7</v>
      </c>
      <c r="D24" s="1" t="s">
        <v>79</v>
      </c>
      <c r="E24" s="4">
        <f>$I$3</f>
        <v>58895411.702</v>
      </c>
      <c r="F24" s="4">
        <v>0</v>
      </c>
      <c r="G24" s="29">
        <f t="shared" si="3"/>
        <v>0</v>
      </c>
      <c r="H24" s="4">
        <v>7</v>
      </c>
      <c r="I24" s="4">
        <f t="shared" si="9"/>
        <v>10487232</v>
      </c>
      <c r="J24" s="4">
        <v>18</v>
      </c>
      <c r="K24" s="4">
        <f t="shared" si="10"/>
        <v>11985408</v>
      </c>
      <c r="L24" s="4">
        <f t="shared" si="28"/>
        <v>18</v>
      </c>
      <c r="M24" s="4">
        <f t="shared" si="11"/>
        <v>11985408</v>
      </c>
      <c r="N24" s="4">
        <v>0</v>
      </c>
      <c r="O24" s="4">
        <f t="shared" si="12"/>
        <v>0</v>
      </c>
      <c r="P24" s="4">
        <f t="shared" si="5"/>
        <v>72378995.701999992</v>
      </c>
      <c r="Q24" s="4">
        <f t="shared" si="29"/>
        <v>73694344.436999992</v>
      </c>
      <c r="R24" s="5">
        <f t="shared" si="30"/>
        <v>-1.7848706641585883</v>
      </c>
    </row>
    <row r="25" spans="1:18" x14ac:dyDescent="0.25">
      <c r="A25" s="19">
        <v>1.2050000000000001</v>
      </c>
      <c r="B25" s="27">
        <v>5</v>
      </c>
      <c r="C25" s="27">
        <v>8</v>
      </c>
      <c r="D25" s="1" t="s">
        <v>80</v>
      </c>
      <c r="E25" s="4">
        <f>$I$3</f>
        <v>58895411.702</v>
      </c>
      <c r="F25" s="4">
        <v>0</v>
      </c>
      <c r="G25" s="29">
        <f t="shared" si="3"/>
        <v>0</v>
      </c>
      <c r="H25" s="4">
        <v>8</v>
      </c>
      <c r="I25" s="4">
        <f t="shared" si="9"/>
        <v>11985408</v>
      </c>
      <c r="J25" s="4">
        <v>15</v>
      </c>
      <c r="K25" s="4">
        <f t="shared" si="10"/>
        <v>9987840</v>
      </c>
      <c r="L25" s="4">
        <f t="shared" ref="L25:L26" si="31">J25</f>
        <v>15</v>
      </c>
      <c r="M25" s="4">
        <f t="shared" si="11"/>
        <v>9987840</v>
      </c>
      <c r="N25" s="4">
        <v>0</v>
      </c>
      <c r="O25" s="4">
        <f t="shared" si="12"/>
        <v>0</v>
      </c>
      <c r="P25" s="4">
        <f t="shared" si="5"/>
        <v>66885683.702</v>
      </c>
      <c r="Q25" s="4">
        <f t="shared" ref="Q25:Q26" si="32">$Q$2*A25</f>
        <v>67020139.657799996</v>
      </c>
      <c r="R25" s="5">
        <f t="shared" ref="R25:R26" si="33">(P25-Q25)/Q25*100</f>
        <v>-0.20062022622829387</v>
      </c>
    </row>
    <row r="26" spans="1:18" x14ac:dyDescent="0.25">
      <c r="A26" s="19">
        <v>1.2669999999999999</v>
      </c>
      <c r="B26" s="27">
        <v>5</v>
      </c>
      <c r="C26" s="27">
        <v>9</v>
      </c>
      <c r="D26" s="1" t="s">
        <v>81</v>
      </c>
      <c r="E26" s="4">
        <f>$I$3</f>
        <v>58895411.702</v>
      </c>
      <c r="F26" s="4">
        <v>0</v>
      </c>
      <c r="G26" s="29">
        <f t="shared" si="3"/>
        <v>0</v>
      </c>
      <c r="H26" s="4">
        <v>9</v>
      </c>
      <c r="I26" s="4">
        <f t="shared" si="9"/>
        <v>13483584</v>
      </c>
      <c r="J26" s="4">
        <v>18</v>
      </c>
      <c r="K26" s="4">
        <f t="shared" si="10"/>
        <v>11985408</v>
      </c>
      <c r="L26" s="4">
        <f t="shared" si="31"/>
        <v>18</v>
      </c>
      <c r="M26" s="4">
        <f t="shared" si="11"/>
        <v>11985408</v>
      </c>
      <c r="N26" s="4">
        <v>0</v>
      </c>
      <c r="O26" s="4">
        <f t="shared" si="12"/>
        <v>0</v>
      </c>
      <c r="P26" s="4">
        <f t="shared" si="5"/>
        <v>69382643.701999992</v>
      </c>
      <c r="Q26" s="4">
        <f t="shared" si="32"/>
        <v>70468478.793719992</v>
      </c>
      <c r="R26" s="5">
        <f t="shared" si="33"/>
        <v>-1.5408805615040002</v>
      </c>
    </row>
    <row r="27" spans="1:18" x14ac:dyDescent="0.25">
      <c r="F27" s="4"/>
      <c r="G27" s="29"/>
      <c r="P27" s="4"/>
    </row>
    <row r="28" spans="1:18" x14ac:dyDescent="0.25">
      <c r="A28" s="19">
        <v>1.2430000000000001</v>
      </c>
      <c r="B28" s="27">
        <v>6</v>
      </c>
      <c r="C28" s="27">
        <v>6</v>
      </c>
      <c r="D28" s="1" t="s">
        <v>82</v>
      </c>
      <c r="E28" s="4">
        <f>$I$3</f>
        <v>58895411.702</v>
      </c>
      <c r="F28" s="4">
        <v>0</v>
      </c>
      <c r="G28" s="29">
        <f t="shared" si="3"/>
        <v>0</v>
      </c>
      <c r="H28" s="4">
        <v>6</v>
      </c>
      <c r="I28" s="4">
        <f t="shared" si="9"/>
        <v>8989056</v>
      </c>
      <c r="J28" s="4">
        <v>14</v>
      </c>
      <c r="K28" s="4">
        <f t="shared" si="10"/>
        <v>9321984</v>
      </c>
      <c r="L28" s="4">
        <f t="shared" ref="L28:L31" si="34">J28</f>
        <v>14</v>
      </c>
      <c r="M28" s="4">
        <f t="shared" si="11"/>
        <v>9321984</v>
      </c>
      <c r="N28" s="4">
        <v>0</v>
      </c>
      <c r="O28" s="4">
        <f t="shared" si="12"/>
        <v>0</v>
      </c>
      <c r="P28" s="4">
        <f t="shared" si="5"/>
        <v>68550323.701999992</v>
      </c>
      <c r="Q28" s="4">
        <f t="shared" ref="Q28:Q31" si="35">$Q$2*A28</f>
        <v>69133637.83788</v>
      </c>
      <c r="R28" s="5">
        <f t="shared" ref="R28:R31" si="36">(P28-Q28)/Q28*100</f>
        <v>-0.843748649894417</v>
      </c>
    </row>
    <row r="29" spans="1:18" x14ac:dyDescent="0.25">
      <c r="A29" s="19">
        <v>1.1719999999999999</v>
      </c>
      <c r="B29" s="27">
        <v>6</v>
      </c>
      <c r="C29" s="27">
        <v>7</v>
      </c>
      <c r="D29" s="1" t="s">
        <v>83</v>
      </c>
      <c r="E29" s="4">
        <f>$I$3</f>
        <v>58895411.702</v>
      </c>
      <c r="F29" s="4">
        <v>0</v>
      </c>
      <c r="G29" s="29">
        <f t="shared" si="3"/>
        <v>0</v>
      </c>
      <c r="H29" s="4">
        <v>7</v>
      </c>
      <c r="I29" s="4">
        <f t="shared" si="9"/>
        <v>10487232</v>
      </c>
      <c r="J29" s="4">
        <v>12</v>
      </c>
      <c r="K29" s="4">
        <f t="shared" si="10"/>
        <v>7990272</v>
      </c>
      <c r="L29" s="4">
        <f t="shared" si="34"/>
        <v>12</v>
      </c>
      <c r="M29" s="4">
        <f t="shared" si="11"/>
        <v>7990272</v>
      </c>
      <c r="N29" s="4">
        <v>0</v>
      </c>
      <c r="O29" s="4">
        <f t="shared" si="12"/>
        <v>0</v>
      </c>
      <c r="P29" s="4">
        <f t="shared" si="5"/>
        <v>64388723.702</v>
      </c>
      <c r="Q29" s="4">
        <f t="shared" si="35"/>
        <v>65184733.343519993</v>
      </c>
      <c r="R29" s="5">
        <f t="shared" si="36"/>
        <v>-1.2211596192701535</v>
      </c>
    </row>
    <row r="30" spans="1:18" x14ac:dyDescent="0.25">
      <c r="A30" s="19">
        <v>1.1279999999999999</v>
      </c>
      <c r="B30" s="27">
        <v>6</v>
      </c>
      <c r="C30" s="27">
        <v>8</v>
      </c>
      <c r="D30" s="1" t="s">
        <v>84</v>
      </c>
      <c r="E30" s="4">
        <f>$I$3</f>
        <v>58895411.702</v>
      </c>
      <c r="F30" s="4">
        <v>0</v>
      </c>
      <c r="G30" s="29">
        <f t="shared" si="3"/>
        <v>0</v>
      </c>
      <c r="H30" s="4">
        <v>8</v>
      </c>
      <c r="I30" s="4">
        <f t="shared" si="9"/>
        <v>11985408</v>
      </c>
      <c r="J30" s="4">
        <v>11</v>
      </c>
      <c r="K30" s="4">
        <f t="shared" si="10"/>
        <v>7324416</v>
      </c>
      <c r="L30" s="4">
        <f t="shared" si="34"/>
        <v>11</v>
      </c>
      <c r="M30" s="4">
        <f t="shared" si="11"/>
        <v>7324416</v>
      </c>
      <c r="N30" s="4">
        <v>0</v>
      </c>
      <c r="O30" s="4">
        <f t="shared" si="12"/>
        <v>0</v>
      </c>
      <c r="P30" s="4">
        <f t="shared" si="5"/>
        <v>61558835.702</v>
      </c>
      <c r="Q30" s="4">
        <f t="shared" si="35"/>
        <v>62737524.924479991</v>
      </c>
      <c r="R30" s="5">
        <f t="shared" si="36"/>
        <v>-1.8787627084409744</v>
      </c>
    </row>
    <row r="31" spans="1:18" x14ac:dyDescent="0.25">
      <c r="A31" s="19">
        <v>1.276</v>
      </c>
      <c r="B31" s="27">
        <v>6</v>
      </c>
      <c r="C31" s="27">
        <v>9</v>
      </c>
      <c r="D31" s="1" t="s">
        <v>85</v>
      </c>
      <c r="E31" s="4">
        <f>$I$3</f>
        <v>58895411.702</v>
      </c>
      <c r="F31" s="4">
        <v>0</v>
      </c>
      <c r="G31" s="29">
        <f t="shared" si="3"/>
        <v>0</v>
      </c>
      <c r="H31" s="4">
        <v>9</v>
      </c>
      <c r="I31" s="4">
        <f t="shared" si="9"/>
        <v>13483584</v>
      </c>
      <c r="J31" s="4">
        <v>18</v>
      </c>
      <c r="K31" s="4">
        <f t="shared" si="10"/>
        <v>11985408</v>
      </c>
      <c r="L31" s="4">
        <f t="shared" si="34"/>
        <v>18</v>
      </c>
      <c r="M31" s="4">
        <f t="shared" si="11"/>
        <v>11985408</v>
      </c>
      <c r="N31" s="4">
        <v>0</v>
      </c>
      <c r="O31" s="4">
        <f t="shared" si="12"/>
        <v>0</v>
      </c>
      <c r="P31" s="4">
        <f t="shared" si="5"/>
        <v>69382643.701999992</v>
      </c>
      <c r="Q31" s="4">
        <f t="shared" si="35"/>
        <v>70969044.152160004</v>
      </c>
      <c r="R31" s="5">
        <f t="shared" si="36"/>
        <v>-2.2353414352865117</v>
      </c>
    </row>
    <row r="32" spans="1:18" x14ac:dyDescent="0.25">
      <c r="F32" s="4"/>
      <c r="G32" s="29"/>
      <c r="P32" s="4"/>
    </row>
    <row r="33" spans="1:18" x14ac:dyDescent="0.25">
      <c r="A33" s="19">
        <v>1.0980000000000001</v>
      </c>
      <c r="B33" s="27">
        <v>6</v>
      </c>
      <c r="C33" s="27">
        <v>7</v>
      </c>
      <c r="D33" s="1" t="s">
        <v>86</v>
      </c>
      <c r="E33" s="4">
        <f>$I$3</f>
        <v>58895411.702</v>
      </c>
      <c r="F33" s="4">
        <v>0</v>
      </c>
      <c r="G33" s="29">
        <f t="shared" si="3"/>
        <v>0</v>
      </c>
      <c r="H33" s="4">
        <v>7</v>
      </c>
      <c r="I33" s="4">
        <f t="shared" si="9"/>
        <v>10487232</v>
      </c>
      <c r="J33" s="4">
        <v>9</v>
      </c>
      <c r="K33" s="4">
        <f t="shared" si="10"/>
        <v>5992704</v>
      </c>
      <c r="L33" s="4">
        <f t="shared" ref="L33:L35" si="37">J33</f>
        <v>9</v>
      </c>
      <c r="M33" s="4">
        <f t="shared" si="11"/>
        <v>5992704</v>
      </c>
      <c r="N33" s="4">
        <v>0</v>
      </c>
      <c r="O33" s="4">
        <f t="shared" si="12"/>
        <v>0</v>
      </c>
      <c r="P33" s="4">
        <f t="shared" si="5"/>
        <v>60393587.702</v>
      </c>
      <c r="Q33" s="4">
        <f t="shared" ref="Q33:Q35" si="38">$Q$2*A33</f>
        <v>61068973.729680002</v>
      </c>
      <c r="R33" s="5">
        <f t="shared" ref="R33:R35" si="39">(P33-Q33)/Q33*100</f>
        <v>-1.1059397046192039</v>
      </c>
    </row>
    <row r="34" spans="1:18" x14ac:dyDescent="0.25">
      <c r="A34" s="19">
        <v>1.1539999999999999</v>
      </c>
      <c r="B34" s="27">
        <v>6</v>
      </c>
      <c r="C34" s="27">
        <v>8</v>
      </c>
      <c r="D34" s="1" t="s">
        <v>87</v>
      </c>
      <c r="E34" s="4">
        <f>$I$3</f>
        <v>58895411.702</v>
      </c>
      <c r="F34" s="4">
        <v>0</v>
      </c>
      <c r="G34" s="29">
        <f t="shared" si="3"/>
        <v>0</v>
      </c>
      <c r="H34" s="4">
        <v>8</v>
      </c>
      <c r="I34" s="4">
        <f t="shared" si="9"/>
        <v>11985408</v>
      </c>
      <c r="J34" s="4">
        <v>12</v>
      </c>
      <c r="K34" s="4">
        <f t="shared" si="10"/>
        <v>7990272</v>
      </c>
      <c r="L34" s="4">
        <f t="shared" si="37"/>
        <v>12</v>
      </c>
      <c r="M34" s="4">
        <f t="shared" si="11"/>
        <v>7990272</v>
      </c>
      <c r="N34" s="4">
        <v>0</v>
      </c>
      <c r="O34" s="4">
        <f t="shared" si="12"/>
        <v>0</v>
      </c>
      <c r="P34" s="4">
        <f t="shared" si="5"/>
        <v>62890547.702</v>
      </c>
      <c r="Q34" s="4">
        <f t="shared" si="38"/>
        <v>64183602.626639992</v>
      </c>
      <c r="R34" s="5">
        <f t="shared" si="39"/>
        <v>-2.0146187993867737</v>
      </c>
    </row>
    <row r="35" spans="1:18" x14ac:dyDescent="0.25">
      <c r="A35" s="19">
        <v>1.3169999999999999</v>
      </c>
      <c r="B35" s="27">
        <v>6</v>
      </c>
      <c r="C35" s="27">
        <v>9</v>
      </c>
      <c r="D35" s="1" t="s">
        <v>88</v>
      </c>
      <c r="E35" s="4">
        <f>$I$3</f>
        <v>58895411.702</v>
      </c>
      <c r="F35" s="4">
        <v>0</v>
      </c>
      <c r="G35" s="29">
        <f t="shared" si="3"/>
        <v>0</v>
      </c>
      <c r="H35" s="4">
        <v>9</v>
      </c>
      <c r="I35" s="4">
        <f t="shared" si="9"/>
        <v>13483584</v>
      </c>
      <c r="J35" s="4">
        <v>20</v>
      </c>
      <c r="K35" s="4">
        <f t="shared" si="10"/>
        <v>13317120</v>
      </c>
      <c r="L35" s="4">
        <f t="shared" si="37"/>
        <v>20</v>
      </c>
      <c r="M35" s="4">
        <f t="shared" si="11"/>
        <v>13317120</v>
      </c>
      <c r="N35" s="4">
        <v>0</v>
      </c>
      <c r="O35" s="4">
        <f t="shared" si="12"/>
        <v>0</v>
      </c>
      <c r="P35" s="4">
        <f t="shared" si="5"/>
        <v>72046067.701999992</v>
      </c>
      <c r="Q35" s="4">
        <f t="shared" si="38"/>
        <v>73249397.451719999</v>
      </c>
      <c r="R35" s="5">
        <f t="shared" si="39"/>
        <v>-1.6427845027846728</v>
      </c>
    </row>
    <row r="36" spans="1:18" x14ac:dyDescent="0.25">
      <c r="F36" s="4"/>
      <c r="G36" s="29"/>
      <c r="P36" s="4"/>
    </row>
    <row r="37" spans="1:18" x14ac:dyDescent="0.25">
      <c r="A37" s="19">
        <v>1.208</v>
      </c>
      <c r="B37" s="27">
        <v>6</v>
      </c>
      <c r="C37" s="27">
        <v>8</v>
      </c>
      <c r="D37" s="1" t="s">
        <v>89</v>
      </c>
      <c r="E37" s="4">
        <f>$I$3</f>
        <v>58895411.702</v>
      </c>
      <c r="F37" s="4">
        <v>0</v>
      </c>
      <c r="G37" s="29">
        <f t="shared" si="3"/>
        <v>0</v>
      </c>
      <c r="H37" s="4">
        <v>8</v>
      </c>
      <c r="I37" s="4">
        <f t="shared" si="9"/>
        <v>11985408</v>
      </c>
      <c r="J37" s="4">
        <v>15</v>
      </c>
      <c r="K37" s="4">
        <f t="shared" si="10"/>
        <v>9987840</v>
      </c>
      <c r="L37" s="4">
        <f t="shared" ref="L37:L38" si="40">J37</f>
        <v>15</v>
      </c>
      <c r="M37" s="4">
        <f t="shared" si="11"/>
        <v>9987840</v>
      </c>
      <c r="N37" s="4">
        <v>0</v>
      </c>
      <c r="O37" s="4">
        <f t="shared" si="12"/>
        <v>0</v>
      </c>
      <c r="P37" s="4">
        <f t="shared" si="5"/>
        <v>66885683.702</v>
      </c>
      <c r="Q37" s="4">
        <f t="shared" ref="Q37:Q38" si="41">$Q$2*A37</f>
        <v>67186994.777279988</v>
      </c>
      <c r="R37" s="5">
        <f t="shared" ref="R37:R38" si="42">(P37-Q37)/Q37*100</f>
        <v>-0.44846636805056206</v>
      </c>
    </row>
    <row r="38" spans="1:18" x14ac:dyDescent="0.25">
      <c r="A38" s="19">
        <v>1.3540000000000001</v>
      </c>
      <c r="B38" s="27">
        <v>6</v>
      </c>
      <c r="C38" s="27">
        <v>9</v>
      </c>
      <c r="D38" s="1" t="s">
        <v>90</v>
      </c>
      <c r="E38" s="4">
        <f>$I$3</f>
        <v>58895411.702</v>
      </c>
      <c r="F38" s="4">
        <v>0</v>
      </c>
      <c r="G38" s="29">
        <f t="shared" si="3"/>
        <v>0</v>
      </c>
      <c r="H38" s="4">
        <v>9</v>
      </c>
      <c r="I38" s="4">
        <f t="shared" si="9"/>
        <v>13483584</v>
      </c>
      <c r="J38" s="4">
        <v>22</v>
      </c>
      <c r="K38" s="4">
        <f t="shared" si="10"/>
        <v>14648832</v>
      </c>
      <c r="L38" s="4">
        <f t="shared" si="40"/>
        <v>22</v>
      </c>
      <c r="M38" s="4">
        <f t="shared" si="11"/>
        <v>14648832</v>
      </c>
      <c r="N38" s="4">
        <v>0</v>
      </c>
      <c r="O38" s="4">
        <f t="shared" si="12"/>
        <v>0</v>
      </c>
      <c r="P38" s="4">
        <f t="shared" si="5"/>
        <v>74709491.701999992</v>
      </c>
      <c r="Q38" s="4">
        <f t="shared" si="41"/>
        <v>75307277.258640006</v>
      </c>
      <c r="R38" s="5">
        <f t="shared" si="42"/>
        <v>-0.79379520598911313</v>
      </c>
    </row>
    <row r="39" spans="1:18" x14ac:dyDescent="0.25">
      <c r="F39" s="4"/>
      <c r="G39" s="29"/>
      <c r="P39" s="4"/>
    </row>
    <row r="40" spans="1:18" x14ac:dyDescent="0.25">
      <c r="A40" s="19">
        <v>1.4119999999999999</v>
      </c>
      <c r="B40" s="27">
        <v>6</v>
      </c>
      <c r="C40" s="27">
        <v>9</v>
      </c>
      <c r="D40" s="1" t="s">
        <v>91</v>
      </c>
      <c r="E40" s="4">
        <f>$I$3</f>
        <v>58895411.702</v>
      </c>
      <c r="F40" s="4">
        <v>0</v>
      </c>
      <c r="G40" s="29">
        <f t="shared" si="3"/>
        <v>0</v>
      </c>
      <c r="H40" s="4">
        <v>9</v>
      </c>
      <c r="I40" s="4">
        <f t="shared" si="9"/>
        <v>13483584</v>
      </c>
      <c r="J40" s="4">
        <v>24</v>
      </c>
      <c r="K40" s="4">
        <f t="shared" si="10"/>
        <v>15980544</v>
      </c>
      <c r="L40" s="4">
        <f t="shared" ref="L40" si="43">J40</f>
        <v>24</v>
      </c>
      <c r="M40" s="4">
        <f t="shared" si="11"/>
        <v>15980544</v>
      </c>
      <c r="N40" s="4">
        <v>0</v>
      </c>
      <c r="O40" s="4">
        <f t="shared" si="12"/>
        <v>0</v>
      </c>
      <c r="P40" s="4">
        <f t="shared" si="5"/>
        <v>77372915.701999992</v>
      </c>
      <c r="Q40" s="4">
        <f t="shared" ref="Q40" si="44">$Q$2*A40</f>
        <v>78533142.901919991</v>
      </c>
      <c r="R40" s="5">
        <f t="shared" ref="R40" si="45">(P40-Q40)/Q40*100</f>
        <v>-1.4773726824724256</v>
      </c>
    </row>
  </sheetData>
  <phoneticPr fontId="1" type="noConversion"/>
  <pageMargins left="0.7" right="0.7" top="0.75" bottom="0.75" header="0.3" footer="0.3"/>
  <pageSetup orientation="portrait" r:id="rId1"/>
  <ignoredErrors>
    <ignoredError sqref="L6 L7 L9:L12 L22:L26 L28:L31 L33:L35 L15:L20 L37:L38 L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C35DE-FD7E-4FD1-BC43-A4AE6CB5C2FC}">
  <dimension ref="A1:AC24"/>
  <sheetViews>
    <sheetView zoomScaleNormal="100" workbookViewId="0">
      <pane ySplit="3" topLeftCell="A4" activePane="bottomLeft" state="frozen"/>
      <selection pane="bottomLeft" activeCell="I7" sqref="I7"/>
    </sheetView>
  </sheetViews>
  <sheetFormatPr defaultRowHeight="15" x14ac:dyDescent="0.25"/>
  <cols>
    <col min="1" max="1" width="11.42578125" style="1" bestFit="1" customWidth="1"/>
    <col min="2" max="2" width="8.42578125" style="1" bestFit="1" customWidth="1"/>
    <col min="3" max="3" width="14.42578125" bestFit="1" customWidth="1"/>
    <col min="4" max="4" width="10.140625" style="1" bestFit="1" customWidth="1"/>
    <col min="5" max="5" width="6" style="1" customWidth="1"/>
    <col min="6" max="6" width="7.5703125" style="1" bestFit="1" customWidth="1"/>
    <col min="7" max="7" width="7.28515625" style="1" bestFit="1" customWidth="1"/>
    <col min="8" max="8" width="12.28515625" style="1" bestFit="1" customWidth="1"/>
    <col min="9" max="9" width="12.28515625" style="1" customWidth="1"/>
    <col min="10" max="10" width="4.5703125" style="1" bestFit="1" customWidth="1"/>
    <col min="11" max="11" width="4.5703125" style="1" customWidth="1"/>
    <col min="12" max="12" width="12.85546875" style="1" customWidth="1"/>
    <col min="13" max="13" width="5.5703125" bestFit="1" customWidth="1"/>
    <col min="14" max="14" width="5.42578125" customWidth="1"/>
    <col min="15" max="15" width="12.85546875" style="1" customWidth="1"/>
    <col min="16" max="16" width="6.5703125" style="1" bestFit="1" customWidth="1"/>
    <col min="17" max="17" width="4" style="1" bestFit="1" customWidth="1"/>
    <col min="18" max="18" width="12.7109375" style="1" customWidth="1"/>
    <col min="19" max="19" width="12.85546875" style="1" customWidth="1"/>
    <col min="20" max="20" width="12.7109375" style="1" bestFit="1" customWidth="1"/>
    <col min="21" max="21" width="9.28515625" style="1" bestFit="1" customWidth="1"/>
    <col min="23" max="23" width="0.85546875" style="7" customWidth="1"/>
    <col min="24" max="24" width="10.140625" style="1" customWidth="1"/>
    <col min="25" max="25" width="8.5703125" style="1" customWidth="1"/>
    <col min="26" max="26" width="9.140625" style="1" bestFit="1" customWidth="1"/>
    <col min="27" max="27" width="9.140625" style="1" customWidth="1"/>
    <col min="28" max="28" width="9.140625" style="1"/>
  </cols>
  <sheetData>
    <row r="1" spans="1:29" s="2" customFormat="1" ht="60" x14ac:dyDescent="0.25">
      <c r="A1" s="3" t="s">
        <v>7</v>
      </c>
      <c r="B1" s="3" t="s">
        <v>6</v>
      </c>
      <c r="C1" s="3" t="s">
        <v>57</v>
      </c>
      <c r="D1" s="3" t="s">
        <v>28</v>
      </c>
      <c r="E1" s="3"/>
      <c r="F1" s="3" t="s">
        <v>2</v>
      </c>
      <c r="G1" s="3" t="s">
        <v>52</v>
      </c>
      <c r="H1" s="3" t="s">
        <v>53</v>
      </c>
      <c r="I1" s="3" t="s">
        <v>60</v>
      </c>
      <c r="J1" s="3"/>
      <c r="K1" s="3"/>
      <c r="L1" s="3" t="s">
        <v>29</v>
      </c>
      <c r="O1" s="3" t="s">
        <v>48</v>
      </c>
      <c r="P1" s="3"/>
      <c r="Q1" s="3"/>
      <c r="R1" s="3" t="s">
        <v>47</v>
      </c>
      <c r="S1" s="3" t="s">
        <v>26</v>
      </c>
      <c r="T1" s="3" t="s">
        <v>27</v>
      </c>
      <c r="U1" s="3" t="s">
        <v>23</v>
      </c>
      <c r="W1" s="6"/>
      <c r="X1" s="3" t="s">
        <v>24</v>
      </c>
      <c r="Y1" s="3" t="s">
        <v>1</v>
      </c>
      <c r="Z1" s="3" t="s">
        <v>0</v>
      </c>
      <c r="AA1" s="3" t="s">
        <v>45</v>
      </c>
      <c r="AB1" s="3" t="s">
        <v>25</v>
      </c>
      <c r="AC1" s="3" t="s">
        <v>46</v>
      </c>
    </row>
    <row r="2" spans="1:29" s="2" customFormat="1" x14ac:dyDescent="0.25">
      <c r="A2" s="3" t="s">
        <v>49</v>
      </c>
      <c r="B2" s="3"/>
      <c r="C2" s="9"/>
      <c r="D2" s="3"/>
      <c r="E2" s="3"/>
      <c r="I2" s="4">
        <f>X2*X2</f>
        <v>3370896</v>
      </c>
      <c r="J2" s="4"/>
      <c r="L2" s="4">
        <f>1498176</f>
        <v>1498176</v>
      </c>
      <c r="O2" s="11">
        <f>$AB$2*$AB$2</f>
        <v>665856</v>
      </c>
      <c r="R2" s="11">
        <f>$AB$2*$AB$2</f>
        <v>665856</v>
      </c>
      <c r="S2" s="12">
        <v>1.4142135623730949</v>
      </c>
      <c r="T2" s="13">
        <v>55618373.159999996</v>
      </c>
      <c r="U2" s="3"/>
      <c r="W2" s="6"/>
      <c r="X2" s="3">
        <v>1836</v>
      </c>
      <c r="Y2" s="3"/>
      <c r="Z2" s="3">
        <v>816</v>
      </c>
      <c r="AA2" s="3"/>
      <c r="AB2" s="3">
        <v>816</v>
      </c>
    </row>
    <row r="3" spans="1:29" x14ac:dyDescent="0.25">
      <c r="A3" s="1" t="s">
        <v>50</v>
      </c>
      <c r="C3" s="10"/>
      <c r="H3" s="4">
        <v>29447705.851</v>
      </c>
      <c r="I3" s="4"/>
      <c r="J3" s="4"/>
      <c r="K3" s="8"/>
      <c r="O3" s="4">
        <v>105124156</v>
      </c>
      <c r="R3" s="4">
        <f>T16/S2</f>
        <v>121091308.63677961</v>
      </c>
      <c r="X3" s="1">
        <v>288</v>
      </c>
      <c r="Z3" s="1">
        <v>128</v>
      </c>
      <c r="AB3" s="1">
        <v>128</v>
      </c>
    </row>
    <row r="5" spans="1:29" x14ac:dyDescent="0.25">
      <c r="A5" s="1">
        <v>1</v>
      </c>
      <c r="B5" s="1">
        <v>1</v>
      </c>
      <c r="C5" t="s">
        <v>4</v>
      </c>
      <c r="D5" s="5">
        <v>0.74139999999999995</v>
      </c>
      <c r="E5" s="5"/>
      <c r="F5" s="1" t="s">
        <v>5</v>
      </c>
      <c r="G5" s="18" t="s">
        <v>51</v>
      </c>
      <c r="H5" s="4">
        <f>29447705.851*S2</f>
        <v>41645344.995257743</v>
      </c>
      <c r="I5" s="4">
        <f>$I$2*A5</f>
        <v>3370896</v>
      </c>
      <c r="J5" s="4">
        <v>1</v>
      </c>
      <c r="K5" s="4">
        <v>4</v>
      </c>
      <c r="L5" s="4">
        <f t="shared" ref="L5:L24" si="0">$L$2*K5</f>
        <v>5992704</v>
      </c>
      <c r="M5" s="4"/>
      <c r="N5" s="4">
        <v>1</v>
      </c>
      <c r="O5" s="4">
        <f t="shared" ref="O5:O24" si="1">$O$2*N5</f>
        <v>665856</v>
      </c>
      <c r="R5" s="4">
        <f t="shared" ref="R5:R24" si="2">$R$2*Q5</f>
        <v>0</v>
      </c>
      <c r="S5" s="4">
        <f>H5+I5-L5+O5+R5</f>
        <v>39689392.995257743</v>
      </c>
      <c r="T5" s="4">
        <f>$T$2*D5</f>
        <v>41235461.860823996</v>
      </c>
      <c r="U5" s="5">
        <f t="shared" ref="U5:U24" si="3">(S5-T5)/T5*100</f>
        <v>-3.7493671606843479</v>
      </c>
      <c r="X5" s="1">
        <v>1</v>
      </c>
      <c r="Y5" s="1">
        <v>0</v>
      </c>
      <c r="Z5" s="1">
        <v>0</v>
      </c>
      <c r="AA5" s="1">
        <v>2</v>
      </c>
      <c r="AB5" s="1">
        <v>0</v>
      </c>
    </row>
    <row r="6" spans="1:29" x14ac:dyDescent="0.25">
      <c r="A6" s="1">
        <v>2</v>
      </c>
      <c r="B6" s="1">
        <f t="shared" ref="B6:B24" si="4">A6*2</f>
        <v>4</v>
      </c>
      <c r="C6" t="s">
        <v>56</v>
      </c>
      <c r="D6" s="5">
        <v>2.97024</v>
      </c>
      <c r="E6" s="5"/>
      <c r="F6" s="1" t="s">
        <v>3</v>
      </c>
      <c r="G6" s="1" t="s">
        <v>5</v>
      </c>
      <c r="H6" s="4">
        <f>H3*2*S2*A6</f>
        <v>166581379.98103097</v>
      </c>
      <c r="I6" s="4">
        <f>$I$2*A6</f>
        <v>6741792</v>
      </c>
      <c r="J6" s="4">
        <v>1</v>
      </c>
      <c r="K6" s="4">
        <v>8</v>
      </c>
      <c r="L6" s="4">
        <f t="shared" si="0"/>
        <v>11985408</v>
      </c>
      <c r="M6" s="4"/>
      <c r="N6" s="4">
        <v>5</v>
      </c>
      <c r="O6" s="4">
        <f t="shared" si="1"/>
        <v>3329280</v>
      </c>
      <c r="P6" s="4"/>
      <c r="Q6" s="4"/>
      <c r="R6" s="4">
        <f t="shared" si="2"/>
        <v>0</v>
      </c>
      <c r="S6" s="4">
        <f>H6+I6-L6+O6+R6</f>
        <v>164667043.98103097</v>
      </c>
      <c r="T6" s="4">
        <f>$T$2*D6</f>
        <v>165199916.69475839</v>
      </c>
      <c r="U6" s="5">
        <f t="shared" si="3"/>
        <v>-0.32256233803798406</v>
      </c>
      <c r="X6" s="1">
        <v>2</v>
      </c>
      <c r="Y6" s="1">
        <f>X6</f>
        <v>2</v>
      </c>
      <c r="Z6" s="1">
        <v>2</v>
      </c>
      <c r="AA6" s="1">
        <v>2</v>
      </c>
      <c r="AB6" s="1">
        <v>0</v>
      </c>
    </row>
    <row r="7" spans="1:29" s="15" customFormat="1" x14ac:dyDescent="0.25">
      <c r="A7" s="14">
        <v>3</v>
      </c>
      <c r="B7" s="14">
        <f t="shared" si="4"/>
        <v>6</v>
      </c>
      <c r="C7" s="15" t="s">
        <v>11</v>
      </c>
      <c r="D7" s="17">
        <v>2.673</v>
      </c>
      <c r="E7" s="17"/>
      <c r="F7" s="14" t="s">
        <v>8</v>
      </c>
      <c r="G7" s="14" t="s">
        <v>3</v>
      </c>
      <c r="H7" s="16">
        <f>S6</f>
        <v>164667043.98103097</v>
      </c>
      <c r="I7" s="16">
        <f>$I$2*A7</f>
        <v>10112688</v>
      </c>
      <c r="J7" s="16">
        <v>4</v>
      </c>
      <c r="K7" s="16">
        <v>12</v>
      </c>
      <c r="L7" s="16">
        <f t="shared" si="0"/>
        <v>17978112</v>
      </c>
      <c r="M7" s="16"/>
      <c r="N7" s="16">
        <v>11</v>
      </c>
      <c r="O7" s="16">
        <f t="shared" si="1"/>
        <v>7324416</v>
      </c>
      <c r="P7" s="16"/>
      <c r="Q7" s="16"/>
      <c r="R7" s="16">
        <f t="shared" si="2"/>
        <v>0</v>
      </c>
      <c r="S7" s="16">
        <f>H7+I7-L7+O7+R7</f>
        <v>164126035.98103097</v>
      </c>
      <c r="T7" s="16">
        <f>$T$2*D7</f>
        <v>148667911.45668</v>
      </c>
      <c r="U7" s="17">
        <f t="shared" si="3"/>
        <v>10.397754547628308</v>
      </c>
      <c r="W7" s="7"/>
      <c r="X7" s="14">
        <v>3</v>
      </c>
      <c r="Y7" s="14">
        <f>X7</f>
        <v>3</v>
      </c>
      <c r="Z7" s="14">
        <v>3</v>
      </c>
      <c r="AA7" s="14">
        <v>2</v>
      </c>
      <c r="AB7" s="14">
        <v>1</v>
      </c>
    </row>
    <row r="8" spans="1:29" x14ac:dyDescent="0.25"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W8"/>
    </row>
    <row r="9" spans="1:29" x14ac:dyDescent="0.25">
      <c r="A9" s="1">
        <v>4</v>
      </c>
      <c r="B9" s="1">
        <f t="shared" si="4"/>
        <v>8</v>
      </c>
      <c r="C9" t="s">
        <v>12</v>
      </c>
      <c r="D9" s="26">
        <v>2.4500000000000002</v>
      </c>
      <c r="E9" s="5"/>
      <c r="F9" s="1" t="s">
        <v>9</v>
      </c>
      <c r="G9" s="1" t="s">
        <v>8</v>
      </c>
      <c r="H9" s="4">
        <f>$T$7</f>
        <v>148667911.45668</v>
      </c>
      <c r="I9" s="4">
        <f>$I$2*A9</f>
        <v>13483584</v>
      </c>
      <c r="J9" s="4">
        <v>4</v>
      </c>
      <c r="K9" s="4">
        <f t="shared" ref="K9:K24" si="5">A9*J9</f>
        <v>16</v>
      </c>
      <c r="L9" s="4">
        <f t="shared" si="0"/>
        <v>23970816</v>
      </c>
      <c r="M9" s="20">
        <v>4</v>
      </c>
      <c r="N9" s="4">
        <v>18</v>
      </c>
      <c r="O9" s="4">
        <f t="shared" si="1"/>
        <v>11985408</v>
      </c>
      <c r="P9" s="4"/>
      <c r="Q9" s="4"/>
      <c r="R9" s="4">
        <f t="shared" si="2"/>
        <v>0</v>
      </c>
      <c r="S9" s="4">
        <f>H9+I9-L9+O9+R9</f>
        <v>150166087.45668</v>
      </c>
      <c r="T9" s="4">
        <f t="shared" ref="T9:T24" si="6">$T$2*D9</f>
        <v>136265014.24200001</v>
      </c>
      <c r="U9" s="5">
        <f t="shared" si="3"/>
        <v>10.201498375799058</v>
      </c>
      <c r="X9" s="1">
        <v>4</v>
      </c>
      <c r="Y9" s="1">
        <f t="shared" ref="Y9:Y24" si="7">X9</f>
        <v>4</v>
      </c>
      <c r="Z9" s="1">
        <v>4</v>
      </c>
      <c r="AA9" s="1">
        <v>2</v>
      </c>
      <c r="AB9" s="1">
        <v>2</v>
      </c>
    </row>
    <row r="10" spans="1:29" x14ac:dyDescent="0.25">
      <c r="A10" s="1">
        <v>5</v>
      </c>
      <c r="B10" s="1">
        <f t="shared" si="4"/>
        <v>10</v>
      </c>
      <c r="C10" t="s">
        <v>13</v>
      </c>
      <c r="D10" s="26">
        <v>1.589</v>
      </c>
      <c r="E10" s="5"/>
      <c r="F10" s="1" t="s">
        <v>10</v>
      </c>
      <c r="G10" s="1" t="s">
        <v>8</v>
      </c>
      <c r="H10" s="4">
        <f>H9</f>
        <v>148667911.45668</v>
      </c>
      <c r="I10" s="4">
        <f t="shared" ref="I10:I24" si="8">$I$2*A10</f>
        <v>16854480</v>
      </c>
      <c r="J10" s="4">
        <v>12</v>
      </c>
      <c r="K10" s="4">
        <f t="shared" si="5"/>
        <v>60</v>
      </c>
      <c r="L10" s="4">
        <f t="shared" si="0"/>
        <v>89890560</v>
      </c>
      <c r="M10" s="20">
        <v>9</v>
      </c>
      <c r="N10" s="4">
        <f t="shared" ref="N10:N15" si="9">M10*A10</f>
        <v>45</v>
      </c>
      <c r="O10" s="4">
        <f t="shared" si="1"/>
        <v>29963520</v>
      </c>
      <c r="P10" s="4"/>
      <c r="Q10" s="4"/>
      <c r="R10" s="4">
        <f t="shared" si="2"/>
        <v>0</v>
      </c>
      <c r="S10" s="4">
        <f t="shared" ref="S10:S24" si="10">H10+I10-L10+O10+R10</f>
        <v>105595351.45668</v>
      </c>
      <c r="T10" s="4">
        <f t="shared" si="6"/>
        <v>88377594.951239988</v>
      </c>
      <c r="U10" s="5">
        <f t="shared" si="3"/>
        <v>19.482037856924546</v>
      </c>
      <c r="X10" s="1">
        <v>5</v>
      </c>
      <c r="Y10" s="1">
        <f t="shared" si="7"/>
        <v>5</v>
      </c>
      <c r="Z10" s="1">
        <v>5</v>
      </c>
      <c r="AA10" s="1">
        <v>2</v>
      </c>
      <c r="AB10" s="1">
        <v>3</v>
      </c>
    </row>
    <row r="11" spans="1:29" x14ac:dyDescent="0.25">
      <c r="A11" s="1">
        <v>6</v>
      </c>
      <c r="B11" s="1">
        <f t="shared" si="4"/>
        <v>12</v>
      </c>
      <c r="C11" t="s">
        <v>15</v>
      </c>
      <c r="D11" s="26">
        <v>1.242</v>
      </c>
      <c r="E11" s="5"/>
      <c r="F11" s="1" t="s">
        <v>14</v>
      </c>
      <c r="G11" s="1" t="s">
        <v>8</v>
      </c>
      <c r="H11" s="4">
        <f t="shared" ref="H11:H24" si="11">H10</f>
        <v>148667911.45668</v>
      </c>
      <c r="I11" s="4">
        <f t="shared" si="8"/>
        <v>20225376</v>
      </c>
      <c r="J11" s="4">
        <v>16</v>
      </c>
      <c r="K11" s="4">
        <f t="shared" si="5"/>
        <v>96</v>
      </c>
      <c r="L11" s="4">
        <f t="shared" si="0"/>
        <v>143824896</v>
      </c>
      <c r="M11" s="20">
        <v>16</v>
      </c>
      <c r="N11" s="4">
        <f t="shared" si="9"/>
        <v>96</v>
      </c>
      <c r="O11" s="4">
        <f t="shared" si="1"/>
        <v>63922176</v>
      </c>
      <c r="P11" s="4"/>
      <c r="Q11" s="4"/>
      <c r="R11" s="4">
        <f t="shared" si="2"/>
        <v>0</v>
      </c>
      <c r="S11" s="4">
        <f t="shared" si="10"/>
        <v>88990567.45668</v>
      </c>
      <c r="T11" s="4">
        <f t="shared" si="6"/>
        <v>69078019.464719996</v>
      </c>
      <c r="U11" s="5">
        <f t="shared" si="3"/>
        <v>28.826170967640262</v>
      </c>
      <c r="X11" s="1">
        <v>6</v>
      </c>
      <c r="Y11" s="1">
        <f t="shared" si="7"/>
        <v>6</v>
      </c>
      <c r="Z11" s="1">
        <v>6</v>
      </c>
      <c r="AA11" s="1">
        <v>2</v>
      </c>
      <c r="AB11" s="1">
        <v>4</v>
      </c>
    </row>
    <row r="12" spans="1:29" x14ac:dyDescent="0.25">
      <c r="A12" s="1">
        <v>7</v>
      </c>
      <c r="B12" s="1">
        <f t="shared" si="4"/>
        <v>14</v>
      </c>
      <c r="C12" t="s">
        <v>17</v>
      </c>
      <c r="D12" s="25">
        <v>1.0976999999999999</v>
      </c>
      <c r="E12" s="5"/>
      <c r="F12" s="1" t="s">
        <v>16</v>
      </c>
      <c r="G12" s="1" t="s">
        <v>8</v>
      </c>
      <c r="H12" s="4">
        <f t="shared" si="11"/>
        <v>148667911.45668</v>
      </c>
      <c r="I12" s="4">
        <f t="shared" si="8"/>
        <v>23596272</v>
      </c>
      <c r="J12" s="4">
        <v>16</v>
      </c>
      <c r="K12" s="4">
        <f t="shared" si="5"/>
        <v>112</v>
      </c>
      <c r="L12" s="4">
        <f t="shared" si="0"/>
        <v>167795712</v>
      </c>
      <c r="M12" s="20">
        <v>17</v>
      </c>
      <c r="N12" s="4">
        <f t="shared" si="9"/>
        <v>119</v>
      </c>
      <c r="O12" s="4">
        <f t="shared" si="1"/>
        <v>79236864</v>
      </c>
      <c r="P12" s="4"/>
      <c r="Q12" s="4"/>
      <c r="R12" s="4">
        <f t="shared" si="2"/>
        <v>0</v>
      </c>
      <c r="S12" s="4">
        <f t="shared" si="10"/>
        <v>83705335.45668</v>
      </c>
      <c r="T12" s="4">
        <f t="shared" si="6"/>
        <v>61052288.21773199</v>
      </c>
      <c r="U12" s="5">
        <f t="shared" si="3"/>
        <v>37.104337773811189</v>
      </c>
      <c r="X12" s="1">
        <v>7</v>
      </c>
      <c r="Y12" s="1">
        <f t="shared" si="7"/>
        <v>7</v>
      </c>
      <c r="Z12" s="1">
        <v>7</v>
      </c>
      <c r="AA12" s="1">
        <v>2</v>
      </c>
      <c r="AB12" s="1">
        <v>5</v>
      </c>
    </row>
    <row r="13" spans="1:29" x14ac:dyDescent="0.25">
      <c r="A13" s="1">
        <v>8</v>
      </c>
      <c r="B13" s="1">
        <f t="shared" si="4"/>
        <v>16</v>
      </c>
      <c r="C13" t="s">
        <v>19</v>
      </c>
      <c r="D13" s="25">
        <v>1.2075</v>
      </c>
      <c r="E13" s="5"/>
      <c r="F13" s="1" t="s">
        <v>18</v>
      </c>
      <c r="G13" s="1" t="s">
        <v>8</v>
      </c>
      <c r="H13" s="4">
        <f t="shared" si="11"/>
        <v>148667911.45668</v>
      </c>
      <c r="I13" s="4">
        <f t="shared" si="8"/>
        <v>26967168</v>
      </c>
      <c r="J13" s="4">
        <v>16</v>
      </c>
      <c r="K13" s="4">
        <f t="shared" si="5"/>
        <v>128</v>
      </c>
      <c r="L13" s="4">
        <f t="shared" si="0"/>
        <v>191766528</v>
      </c>
      <c r="M13" s="20">
        <v>20</v>
      </c>
      <c r="N13" s="4">
        <f t="shared" si="9"/>
        <v>160</v>
      </c>
      <c r="O13" s="4">
        <f t="shared" si="1"/>
        <v>106536960</v>
      </c>
      <c r="P13" s="4"/>
      <c r="Q13" s="4"/>
      <c r="R13" s="4">
        <f t="shared" si="2"/>
        <v>0</v>
      </c>
      <c r="S13" s="4">
        <f t="shared" si="10"/>
        <v>90405511.45668</v>
      </c>
      <c r="T13" s="4">
        <f t="shared" si="6"/>
        <v>67159185.590700001</v>
      </c>
      <c r="U13" s="5">
        <f t="shared" si="3"/>
        <v>34.613769749463849</v>
      </c>
      <c r="X13" s="1">
        <v>8</v>
      </c>
      <c r="Y13" s="1">
        <f t="shared" si="7"/>
        <v>8</v>
      </c>
      <c r="Z13" s="1">
        <v>8</v>
      </c>
      <c r="AA13" s="1">
        <v>2</v>
      </c>
      <c r="AB13" s="1">
        <v>6</v>
      </c>
    </row>
    <row r="14" spans="1:29" x14ac:dyDescent="0.25">
      <c r="A14" s="1">
        <v>9</v>
      </c>
      <c r="B14" s="1">
        <f t="shared" si="4"/>
        <v>18</v>
      </c>
      <c r="C14" t="s">
        <v>21</v>
      </c>
      <c r="D14" s="25">
        <v>1.4119999999999999</v>
      </c>
      <c r="E14" s="5"/>
      <c r="F14" s="1" t="s">
        <v>20</v>
      </c>
      <c r="G14" s="1" t="s">
        <v>8</v>
      </c>
      <c r="H14" s="4">
        <f t="shared" si="11"/>
        <v>148667911.45668</v>
      </c>
      <c r="I14" s="4">
        <f t="shared" si="8"/>
        <v>30338064</v>
      </c>
      <c r="J14" s="4">
        <v>16</v>
      </c>
      <c r="K14" s="4">
        <f t="shared" si="5"/>
        <v>144</v>
      </c>
      <c r="L14" s="4">
        <f t="shared" si="0"/>
        <v>215737344</v>
      </c>
      <c r="M14" s="20">
        <v>24</v>
      </c>
      <c r="N14" s="4">
        <f t="shared" si="9"/>
        <v>216</v>
      </c>
      <c r="O14" s="4">
        <f t="shared" si="1"/>
        <v>143824896</v>
      </c>
      <c r="P14" s="4"/>
      <c r="Q14" s="4"/>
      <c r="R14" s="4">
        <f t="shared" si="2"/>
        <v>0</v>
      </c>
      <c r="S14" s="4">
        <f t="shared" si="10"/>
        <v>107093527.45668</v>
      </c>
      <c r="T14" s="4">
        <f t="shared" si="6"/>
        <v>78533142.901919991</v>
      </c>
      <c r="U14" s="5">
        <f t="shared" si="3"/>
        <v>36.36730111569463</v>
      </c>
      <c r="X14" s="1">
        <v>9</v>
      </c>
      <c r="Y14" s="1">
        <f t="shared" si="7"/>
        <v>9</v>
      </c>
      <c r="Z14" s="1">
        <v>9</v>
      </c>
      <c r="AA14" s="1">
        <v>2</v>
      </c>
      <c r="AB14" s="1">
        <v>7</v>
      </c>
    </row>
    <row r="15" spans="1:29" x14ac:dyDescent="0.25">
      <c r="A15" s="1">
        <v>10</v>
      </c>
      <c r="B15" s="1">
        <f t="shared" si="4"/>
        <v>20</v>
      </c>
      <c r="C15" t="s">
        <v>55</v>
      </c>
      <c r="D15" s="26">
        <v>3.15</v>
      </c>
      <c r="E15" s="5"/>
      <c r="F15" s="1" t="s">
        <v>22</v>
      </c>
      <c r="G15" s="1" t="s">
        <v>8</v>
      </c>
      <c r="H15" s="4">
        <f t="shared" si="11"/>
        <v>148667911.45668</v>
      </c>
      <c r="I15" s="4">
        <f t="shared" si="8"/>
        <v>33708960</v>
      </c>
      <c r="J15" s="4">
        <v>16</v>
      </c>
      <c r="K15" s="4">
        <f t="shared" si="5"/>
        <v>160</v>
      </c>
      <c r="L15" s="4">
        <f t="shared" si="0"/>
        <v>239708160</v>
      </c>
      <c r="M15" s="20">
        <v>40</v>
      </c>
      <c r="N15" s="4">
        <f t="shared" si="9"/>
        <v>400</v>
      </c>
      <c r="O15" s="4">
        <f t="shared" si="1"/>
        <v>266342400</v>
      </c>
      <c r="P15" s="4"/>
      <c r="Q15" s="4"/>
      <c r="R15" s="4">
        <f t="shared" si="2"/>
        <v>0</v>
      </c>
      <c r="S15" s="4">
        <f t="shared" si="10"/>
        <v>209011111.45668</v>
      </c>
      <c r="T15" s="4">
        <f t="shared" si="6"/>
        <v>175197875.454</v>
      </c>
      <c r="U15" s="5">
        <f t="shared" si="3"/>
        <v>19.300026278890588</v>
      </c>
      <c r="X15" s="1">
        <v>10</v>
      </c>
      <c r="Y15" s="1">
        <f t="shared" si="7"/>
        <v>10</v>
      </c>
      <c r="Z15" s="1">
        <v>10</v>
      </c>
      <c r="AA15" s="1">
        <v>2</v>
      </c>
      <c r="AB15" s="1">
        <v>8</v>
      </c>
    </row>
    <row r="16" spans="1:29" x14ac:dyDescent="0.25">
      <c r="A16" s="1">
        <v>11</v>
      </c>
      <c r="B16" s="1">
        <f t="shared" si="4"/>
        <v>22</v>
      </c>
      <c r="C16" t="s">
        <v>30</v>
      </c>
      <c r="D16" s="21">
        <v>3.0790000000000002</v>
      </c>
      <c r="F16" s="1" t="s">
        <v>37</v>
      </c>
      <c r="G16" s="1" t="s">
        <v>8</v>
      </c>
      <c r="H16" s="4">
        <f t="shared" si="11"/>
        <v>148667911.45668</v>
      </c>
      <c r="I16" s="4">
        <f t="shared" si="8"/>
        <v>37079856</v>
      </c>
      <c r="J16" s="4">
        <v>16</v>
      </c>
      <c r="K16" s="4">
        <f t="shared" si="5"/>
        <v>176</v>
      </c>
      <c r="L16" s="4">
        <f t="shared" si="0"/>
        <v>263678976</v>
      </c>
      <c r="M16" s="4"/>
      <c r="N16" s="4">
        <v>400</v>
      </c>
      <c r="O16" s="4">
        <f t="shared" si="1"/>
        <v>266342400</v>
      </c>
      <c r="P16" s="20">
        <v>3</v>
      </c>
      <c r="Q16" s="4">
        <f t="shared" ref="Q16:Q24" si="12">A16*P16</f>
        <v>33</v>
      </c>
      <c r="R16" s="4">
        <f t="shared" si="2"/>
        <v>21973248</v>
      </c>
      <c r="S16" s="4">
        <f t="shared" si="10"/>
        <v>210384439.45668</v>
      </c>
      <c r="T16" s="4">
        <f t="shared" si="6"/>
        <v>171248970.95964</v>
      </c>
      <c r="U16" s="5">
        <f t="shared" si="3"/>
        <v>22.852965642791197</v>
      </c>
      <c r="X16" s="1">
        <v>11</v>
      </c>
      <c r="Y16" s="1">
        <f t="shared" si="7"/>
        <v>11</v>
      </c>
      <c r="Z16" s="1">
        <v>11</v>
      </c>
      <c r="AA16" s="1">
        <v>2</v>
      </c>
      <c r="AB16" s="1">
        <v>9</v>
      </c>
    </row>
    <row r="17" spans="1:28" x14ac:dyDescent="0.25">
      <c r="A17" s="1">
        <v>12</v>
      </c>
      <c r="B17" s="1">
        <f t="shared" si="4"/>
        <v>24</v>
      </c>
      <c r="C17" t="s">
        <v>54</v>
      </c>
      <c r="D17" s="24">
        <v>2.85</v>
      </c>
      <c r="E17" s="19"/>
      <c r="F17" s="1" t="s">
        <v>38</v>
      </c>
      <c r="G17" s="1" t="s">
        <v>8</v>
      </c>
      <c r="H17" s="4">
        <f t="shared" si="11"/>
        <v>148667911.45668</v>
      </c>
      <c r="I17" s="4">
        <f t="shared" si="8"/>
        <v>40450752</v>
      </c>
      <c r="J17" s="4">
        <v>16</v>
      </c>
      <c r="K17" s="4">
        <f t="shared" si="5"/>
        <v>192</v>
      </c>
      <c r="L17" s="4">
        <f t="shared" si="0"/>
        <v>287649792</v>
      </c>
      <c r="M17" s="4"/>
      <c r="N17" s="4">
        <v>400</v>
      </c>
      <c r="O17" s="4">
        <f t="shared" si="1"/>
        <v>266342400</v>
      </c>
      <c r="P17" s="20">
        <v>4</v>
      </c>
      <c r="Q17" s="4">
        <f t="shared" si="12"/>
        <v>48</v>
      </c>
      <c r="R17" s="4">
        <f t="shared" si="2"/>
        <v>31961088</v>
      </c>
      <c r="S17" s="4">
        <f t="shared" si="10"/>
        <v>199772359.45668</v>
      </c>
      <c r="T17" s="4">
        <f t="shared" si="6"/>
        <v>158512363.50599998</v>
      </c>
      <c r="U17" s="5">
        <f t="shared" si="3"/>
        <v>26.029512801453023</v>
      </c>
      <c r="X17" s="1">
        <v>12</v>
      </c>
      <c r="Y17" s="1">
        <f t="shared" si="7"/>
        <v>12</v>
      </c>
      <c r="Z17" s="1">
        <v>12</v>
      </c>
      <c r="AA17" s="1">
        <v>2</v>
      </c>
      <c r="AB17" s="1">
        <v>10</v>
      </c>
    </row>
    <row r="18" spans="1:28" x14ac:dyDescent="0.25">
      <c r="A18" s="1">
        <v>13</v>
      </c>
      <c r="B18" s="1">
        <f t="shared" si="4"/>
        <v>26</v>
      </c>
      <c r="C18" t="s">
        <v>31</v>
      </c>
      <c r="D18" s="23">
        <v>2.63</v>
      </c>
      <c r="F18" s="1" t="s">
        <v>39</v>
      </c>
      <c r="G18" s="1" t="s">
        <v>8</v>
      </c>
      <c r="H18" s="4">
        <f t="shared" si="11"/>
        <v>148667911.45668</v>
      </c>
      <c r="I18" s="4">
        <f t="shared" si="8"/>
        <v>43821648</v>
      </c>
      <c r="J18" s="4">
        <v>16</v>
      </c>
      <c r="K18" s="4">
        <f t="shared" si="5"/>
        <v>208</v>
      </c>
      <c r="L18" s="4">
        <f t="shared" si="0"/>
        <v>311620608</v>
      </c>
      <c r="M18" s="4"/>
      <c r="N18" s="4">
        <v>400</v>
      </c>
      <c r="O18" s="4">
        <f t="shared" si="1"/>
        <v>266342400</v>
      </c>
      <c r="P18" s="20">
        <v>5</v>
      </c>
      <c r="Q18" s="4">
        <f t="shared" si="12"/>
        <v>65</v>
      </c>
      <c r="R18" s="4">
        <f t="shared" si="2"/>
        <v>43280640</v>
      </c>
      <c r="S18" s="4">
        <f t="shared" si="10"/>
        <v>190491991.45668</v>
      </c>
      <c r="T18" s="4">
        <f t="shared" si="6"/>
        <v>146276321.41079998</v>
      </c>
      <c r="U18" s="5">
        <f t="shared" si="3"/>
        <v>30.227496575953307</v>
      </c>
      <c r="X18" s="1">
        <v>13</v>
      </c>
      <c r="Y18" s="1">
        <f t="shared" si="7"/>
        <v>13</v>
      </c>
      <c r="Z18" s="1">
        <v>13</v>
      </c>
      <c r="AA18" s="1">
        <v>2</v>
      </c>
      <c r="AB18" s="1">
        <v>11</v>
      </c>
    </row>
    <row r="19" spans="1:28" x14ac:dyDescent="0.25">
      <c r="A19" s="1">
        <v>14</v>
      </c>
      <c r="B19" s="1">
        <f t="shared" si="4"/>
        <v>28</v>
      </c>
      <c r="C19" t="s">
        <v>32</v>
      </c>
      <c r="D19" s="22">
        <v>2.246</v>
      </c>
      <c r="F19" s="1" t="s">
        <v>40</v>
      </c>
      <c r="G19" s="1" t="s">
        <v>8</v>
      </c>
      <c r="H19" s="4">
        <f t="shared" si="11"/>
        <v>148667911.45668</v>
      </c>
      <c r="I19" s="4">
        <f t="shared" si="8"/>
        <v>47192544</v>
      </c>
      <c r="J19" s="4">
        <v>16</v>
      </c>
      <c r="K19" s="4">
        <f t="shared" si="5"/>
        <v>224</v>
      </c>
      <c r="L19" s="4">
        <f t="shared" si="0"/>
        <v>335591424</v>
      </c>
      <c r="M19" s="4"/>
      <c r="N19" s="4">
        <v>400</v>
      </c>
      <c r="O19" s="4">
        <f t="shared" si="1"/>
        <v>266342400</v>
      </c>
      <c r="P19" s="20">
        <v>5</v>
      </c>
      <c r="Q19" s="4">
        <f t="shared" si="12"/>
        <v>70</v>
      </c>
      <c r="R19" s="4">
        <f t="shared" si="2"/>
        <v>46609920</v>
      </c>
      <c r="S19" s="4">
        <f t="shared" si="10"/>
        <v>173221351.45668</v>
      </c>
      <c r="T19" s="4">
        <f t="shared" si="6"/>
        <v>124918866.11736</v>
      </c>
      <c r="U19" s="5">
        <f t="shared" si="3"/>
        <v>38.667085957969164</v>
      </c>
      <c r="X19" s="1">
        <v>14</v>
      </c>
      <c r="Y19" s="1">
        <f t="shared" si="7"/>
        <v>14</v>
      </c>
      <c r="Z19" s="1">
        <v>14</v>
      </c>
      <c r="AA19" s="1">
        <v>2</v>
      </c>
      <c r="AB19" s="1">
        <v>12</v>
      </c>
    </row>
    <row r="20" spans="1:28" x14ac:dyDescent="0.25">
      <c r="A20" s="1">
        <v>15</v>
      </c>
      <c r="B20" s="1">
        <f t="shared" si="4"/>
        <v>30</v>
      </c>
      <c r="C20" t="s">
        <v>33</v>
      </c>
      <c r="D20" s="21">
        <v>1.893</v>
      </c>
      <c r="F20" s="1" t="s">
        <v>41</v>
      </c>
      <c r="G20" s="1" t="s">
        <v>8</v>
      </c>
      <c r="H20" s="4">
        <f t="shared" si="11"/>
        <v>148667911.45668</v>
      </c>
      <c r="I20" s="4">
        <f t="shared" si="8"/>
        <v>50563440</v>
      </c>
      <c r="J20" s="4">
        <v>16</v>
      </c>
      <c r="K20" s="4">
        <f t="shared" si="5"/>
        <v>240</v>
      </c>
      <c r="L20" s="4">
        <f t="shared" si="0"/>
        <v>359562240</v>
      </c>
      <c r="M20" s="4"/>
      <c r="N20" s="4">
        <v>400</v>
      </c>
      <c r="O20" s="4">
        <f t="shared" si="1"/>
        <v>266342400</v>
      </c>
      <c r="P20" s="20">
        <v>5</v>
      </c>
      <c r="Q20" s="4">
        <f t="shared" si="12"/>
        <v>75</v>
      </c>
      <c r="R20" s="4">
        <f t="shared" si="2"/>
        <v>49939200</v>
      </c>
      <c r="S20" s="4">
        <f t="shared" si="10"/>
        <v>155950711.45668</v>
      </c>
      <c r="T20" s="4">
        <f t="shared" si="6"/>
        <v>105285580.39187999</v>
      </c>
      <c r="U20" s="5">
        <f t="shared" si="3"/>
        <v>48.121623945293358</v>
      </c>
      <c r="X20" s="1">
        <v>15</v>
      </c>
      <c r="Y20" s="1">
        <f t="shared" si="7"/>
        <v>15</v>
      </c>
      <c r="Z20" s="1">
        <v>15</v>
      </c>
      <c r="AA20" s="1">
        <v>2</v>
      </c>
      <c r="AB20" s="1">
        <v>13</v>
      </c>
    </row>
    <row r="21" spans="1:28" x14ac:dyDescent="0.25">
      <c r="A21" s="1">
        <v>16</v>
      </c>
      <c r="B21" s="1">
        <f t="shared" si="4"/>
        <v>32</v>
      </c>
      <c r="C21" t="s">
        <v>34</v>
      </c>
      <c r="D21" s="22">
        <v>1.889</v>
      </c>
      <c r="F21" s="1" t="s">
        <v>42</v>
      </c>
      <c r="G21" s="1" t="s">
        <v>8</v>
      </c>
      <c r="H21" s="4">
        <f t="shared" si="11"/>
        <v>148667911.45668</v>
      </c>
      <c r="I21" s="4">
        <f t="shared" si="8"/>
        <v>53934336</v>
      </c>
      <c r="J21" s="4">
        <v>16</v>
      </c>
      <c r="K21" s="4">
        <f t="shared" si="5"/>
        <v>256</v>
      </c>
      <c r="L21" s="4">
        <f t="shared" si="0"/>
        <v>383533056</v>
      </c>
      <c r="M21" s="4"/>
      <c r="N21" s="4">
        <v>400</v>
      </c>
      <c r="O21" s="4">
        <f t="shared" si="1"/>
        <v>266342400</v>
      </c>
      <c r="P21" s="20">
        <v>7</v>
      </c>
      <c r="Q21" s="4">
        <f t="shared" si="12"/>
        <v>112</v>
      </c>
      <c r="R21" s="4">
        <f t="shared" si="2"/>
        <v>74575872</v>
      </c>
      <c r="S21" s="4">
        <f t="shared" si="10"/>
        <v>159987463.45668</v>
      </c>
      <c r="T21" s="4">
        <f t="shared" si="6"/>
        <v>105063106.89923999</v>
      </c>
      <c r="U21" s="5">
        <f t="shared" si="3"/>
        <v>52.277491289225644</v>
      </c>
      <c r="X21" s="1">
        <v>16</v>
      </c>
      <c r="Y21" s="1">
        <f t="shared" si="7"/>
        <v>16</v>
      </c>
      <c r="Z21" s="1">
        <v>16</v>
      </c>
      <c r="AA21" s="1">
        <v>2</v>
      </c>
      <c r="AB21" s="1">
        <v>14</v>
      </c>
    </row>
    <row r="22" spans="1:28" x14ac:dyDescent="0.25">
      <c r="A22" s="1">
        <v>17</v>
      </c>
      <c r="B22" s="1">
        <f t="shared" si="4"/>
        <v>34</v>
      </c>
      <c r="C22" t="s">
        <v>35</v>
      </c>
      <c r="D22" s="21">
        <v>1.988</v>
      </c>
      <c r="F22" s="1" t="s">
        <v>43</v>
      </c>
      <c r="G22" s="1" t="s">
        <v>8</v>
      </c>
      <c r="H22" s="4">
        <f t="shared" si="11"/>
        <v>148667911.45668</v>
      </c>
      <c r="I22" s="4">
        <f t="shared" si="8"/>
        <v>57305232</v>
      </c>
      <c r="J22" s="4">
        <v>16</v>
      </c>
      <c r="K22" s="4">
        <f t="shared" si="5"/>
        <v>272</v>
      </c>
      <c r="L22" s="4">
        <f t="shared" si="0"/>
        <v>407503872</v>
      </c>
      <c r="M22" s="4"/>
      <c r="N22" s="4">
        <v>400</v>
      </c>
      <c r="O22" s="4">
        <f t="shared" si="1"/>
        <v>266342400</v>
      </c>
      <c r="P22" s="20">
        <v>9</v>
      </c>
      <c r="Q22" s="4">
        <f t="shared" si="12"/>
        <v>153</v>
      </c>
      <c r="R22" s="4">
        <f t="shared" si="2"/>
        <v>101875968</v>
      </c>
      <c r="S22" s="4">
        <f t="shared" si="10"/>
        <v>166687639.45668</v>
      </c>
      <c r="T22" s="4">
        <f t="shared" si="6"/>
        <v>110569325.84208</v>
      </c>
      <c r="U22" s="5">
        <f t="shared" si="3"/>
        <v>50.753961993718455</v>
      </c>
      <c r="X22" s="1">
        <v>17</v>
      </c>
      <c r="Y22" s="1">
        <f t="shared" si="7"/>
        <v>17</v>
      </c>
      <c r="Z22" s="1">
        <v>17</v>
      </c>
      <c r="AA22" s="1">
        <v>2</v>
      </c>
      <c r="AB22" s="1">
        <v>15</v>
      </c>
    </row>
    <row r="23" spans="1:28" x14ac:dyDescent="0.25">
      <c r="A23" s="1">
        <v>18</v>
      </c>
      <c r="B23" s="1">
        <f t="shared" si="4"/>
        <v>36</v>
      </c>
      <c r="C23" t="s">
        <v>36</v>
      </c>
      <c r="D23" s="1">
        <v>3.758</v>
      </c>
      <c r="F23" s="1" t="s">
        <v>44</v>
      </c>
      <c r="G23" s="1" t="s">
        <v>8</v>
      </c>
      <c r="H23" s="4">
        <f t="shared" si="11"/>
        <v>148667911.45668</v>
      </c>
      <c r="I23" s="4">
        <f t="shared" si="8"/>
        <v>60676128</v>
      </c>
      <c r="J23" s="4">
        <v>16</v>
      </c>
      <c r="K23" s="4">
        <f t="shared" si="5"/>
        <v>288</v>
      </c>
      <c r="L23" s="4">
        <f t="shared" si="0"/>
        <v>431474688</v>
      </c>
      <c r="M23" s="4"/>
      <c r="N23" s="4">
        <v>400</v>
      </c>
      <c r="O23" s="4">
        <f t="shared" si="1"/>
        <v>266342400</v>
      </c>
      <c r="P23" s="20">
        <v>18</v>
      </c>
      <c r="Q23" s="4">
        <f t="shared" si="12"/>
        <v>324</v>
      </c>
      <c r="R23" s="4">
        <f t="shared" si="2"/>
        <v>215737344</v>
      </c>
      <c r="S23" s="4">
        <f t="shared" si="10"/>
        <v>259949095.45668</v>
      </c>
      <c r="T23" s="4">
        <f t="shared" si="6"/>
        <v>209013846.33528</v>
      </c>
      <c r="U23" s="5">
        <f t="shared" si="3"/>
        <v>24.369318116702445</v>
      </c>
      <c r="X23" s="1">
        <v>18</v>
      </c>
      <c r="Y23" s="1">
        <f t="shared" si="7"/>
        <v>18</v>
      </c>
      <c r="Z23" s="1">
        <v>18</v>
      </c>
      <c r="AA23" s="1">
        <v>2</v>
      </c>
      <c r="AB23" s="1">
        <v>16</v>
      </c>
    </row>
    <row r="24" spans="1:28" x14ac:dyDescent="0.25">
      <c r="A24" s="1">
        <v>19</v>
      </c>
      <c r="B24" s="1">
        <f t="shared" si="4"/>
        <v>38</v>
      </c>
      <c r="C24" t="s">
        <v>58</v>
      </c>
      <c r="D24" s="1">
        <v>3.9049999999999998</v>
      </c>
      <c r="F24" s="1" t="s">
        <v>59</v>
      </c>
      <c r="G24" s="1" t="s">
        <v>8</v>
      </c>
      <c r="H24" s="4">
        <f t="shared" si="11"/>
        <v>148667911.45668</v>
      </c>
      <c r="I24" s="4">
        <f t="shared" si="8"/>
        <v>64047024</v>
      </c>
      <c r="J24" s="4">
        <v>16</v>
      </c>
      <c r="K24" s="4">
        <f t="shared" si="5"/>
        <v>304</v>
      </c>
      <c r="L24" s="4">
        <f t="shared" si="0"/>
        <v>455445504</v>
      </c>
      <c r="M24" s="4"/>
      <c r="N24" s="4">
        <v>400</v>
      </c>
      <c r="O24" s="4">
        <f t="shared" si="1"/>
        <v>266342400</v>
      </c>
      <c r="P24" s="20">
        <v>20</v>
      </c>
      <c r="Q24" s="4">
        <f t="shared" si="12"/>
        <v>380</v>
      </c>
      <c r="R24" s="4">
        <f t="shared" si="2"/>
        <v>253025280</v>
      </c>
      <c r="S24" s="4">
        <f t="shared" si="10"/>
        <v>276637111.45668</v>
      </c>
      <c r="T24" s="4">
        <f t="shared" si="6"/>
        <v>217189747.18979996</v>
      </c>
      <c r="U24" s="5">
        <f t="shared" si="3"/>
        <v>27.371165092305009</v>
      </c>
      <c r="X24" s="1">
        <v>19</v>
      </c>
      <c r="Y24" s="1">
        <f t="shared" si="7"/>
        <v>19</v>
      </c>
      <c r="Z24" s="1">
        <v>18</v>
      </c>
      <c r="AA24" s="1">
        <v>2</v>
      </c>
      <c r="AB24" s="1">
        <v>16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MixedDiatomics (2)</vt:lpstr>
      <vt:lpstr>Diatomics</vt:lpstr>
      <vt:lpstr>MixedDiatomics</vt:lpstr>
      <vt:lpstr>Diatomics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king</dc:creator>
  <cp:lastModifiedBy>GLENN KING</cp:lastModifiedBy>
  <dcterms:created xsi:type="dcterms:W3CDTF">2015-06-05T18:17:20Z</dcterms:created>
  <dcterms:modified xsi:type="dcterms:W3CDTF">2026-04-15T16:05:24Z</dcterms:modified>
</cp:coreProperties>
</file>